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codeName="{3D1A710C-6663-3D7B-7F91-EC182F24A4BC}"/>
  <workbookPr filterPrivacy="1" codeName="ThisWorkbook" defaultThemeVersion="124226"/>
  <xr:revisionPtr revIDLastSave="0" documentId="13_ncr:1_{C65FF3DB-8AD7-4EA8-8B23-841E3F09638F}" xr6:coauthVersionLast="36" xr6:coauthVersionMax="36" xr10:uidLastSave="{00000000-0000-0000-0000-000000000000}"/>
  <bookViews>
    <workbookView xWindow="240" yWindow="105" windowWidth="14805" windowHeight="7890" xr2:uid="{00000000-000D-0000-FFFF-FFFF00000000}"/>
  </bookViews>
  <sheets>
    <sheet name="2022-2023" sheetId="1" r:id="rId1"/>
  </sheets>
  <definedNames>
    <definedName name="_xlnm._FilterDatabase" localSheetId="0" hidden="1">'2022-2023'!$A$14:$BV$65</definedName>
  </definedNames>
  <calcPr calcId="191029"/>
</workbook>
</file>

<file path=xl/calcChain.xml><?xml version="1.0" encoding="utf-8"?>
<calcChain xmlns="http://schemas.openxmlformats.org/spreadsheetml/2006/main">
  <c r="BN71" i="1" l="1"/>
  <c r="BM71" i="1"/>
  <c r="BL71" i="1"/>
  <c r="BK71" i="1"/>
  <c r="BJ71" i="1"/>
  <c r="BI71" i="1"/>
  <c r="BH71" i="1"/>
  <c r="BG71" i="1"/>
  <c r="BF71" i="1"/>
  <c r="AX71" i="1"/>
  <c r="AZ71" i="1" s="1"/>
  <c r="AW71" i="1"/>
  <c r="AU71" i="1"/>
  <c r="AV71" i="1" s="1"/>
  <c r="AT71" i="1"/>
  <c r="AR71" i="1"/>
  <c r="AS71" i="1" s="1"/>
  <c r="A71" i="1"/>
  <c r="AY71" i="1" l="1"/>
  <c r="A69" i="1"/>
  <c r="BN70" i="1"/>
  <c r="BM70" i="1"/>
  <c r="BL70" i="1"/>
  <c r="BK70" i="1"/>
  <c r="BJ70" i="1"/>
  <c r="BI70" i="1"/>
  <c r="BH70" i="1"/>
  <c r="BG70" i="1"/>
  <c r="BF70" i="1"/>
  <c r="AX70" i="1"/>
  <c r="AZ70" i="1"/>
  <c r="AY70" i="1"/>
  <c r="AW70" i="1"/>
  <c r="AU70" i="1"/>
  <c r="AV70" i="1"/>
  <c r="AT70" i="1"/>
  <c r="AR70" i="1"/>
  <c r="AS70" i="1"/>
  <c r="A68" i="1"/>
  <c r="A70" i="1"/>
  <c r="BN69" i="1"/>
  <c r="BM69" i="1"/>
  <c r="BL69" i="1"/>
  <c r="BK69" i="1"/>
  <c r="BJ69" i="1"/>
  <c r="BI69" i="1"/>
  <c r="BH69" i="1"/>
  <c r="BG69" i="1"/>
  <c r="BF69" i="1"/>
  <c r="AZ69" i="1"/>
  <c r="AY69" i="1"/>
  <c r="AX69" i="1"/>
  <c r="AW69" i="1"/>
  <c r="AV69" i="1"/>
  <c r="AU69" i="1"/>
  <c r="AT69" i="1"/>
  <c r="AS69" i="1"/>
  <c r="AR69" i="1"/>
  <c r="BN68" i="1"/>
  <c r="BM68" i="1"/>
  <c r="BL68" i="1"/>
  <c r="BK68" i="1"/>
  <c r="BJ68" i="1"/>
  <c r="BI68" i="1"/>
  <c r="BH68" i="1"/>
  <c r="BG68" i="1"/>
  <c r="BF68" i="1"/>
  <c r="AX68" i="1"/>
  <c r="AZ68" i="1"/>
  <c r="AY68" i="1"/>
  <c r="AW68" i="1"/>
  <c r="AU68" i="1"/>
  <c r="AV68" i="1"/>
  <c r="AT68" i="1"/>
  <c r="AR68" i="1"/>
  <c r="AS68" i="1"/>
  <c r="BN67" i="1"/>
  <c r="BM67" i="1"/>
  <c r="BL67" i="1"/>
  <c r="BK67" i="1"/>
  <c r="BJ67" i="1"/>
  <c r="BI67" i="1"/>
  <c r="BH67" i="1"/>
  <c r="BG67" i="1"/>
  <c r="BF67" i="1"/>
  <c r="AX67" i="1"/>
  <c r="AZ67" i="1"/>
  <c r="AY67" i="1"/>
  <c r="AW67" i="1"/>
  <c r="AU67" i="1"/>
  <c r="AV67" i="1"/>
  <c r="AT67" i="1"/>
  <c r="AR67" i="1"/>
  <c r="AS67" i="1"/>
  <c r="A67" i="1"/>
  <c r="BN66" i="1"/>
  <c r="BM66" i="1"/>
  <c r="BL66" i="1"/>
  <c r="BK66" i="1"/>
  <c r="BJ66" i="1"/>
  <c r="BI66" i="1"/>
  <c r="BH66" i="1"/>
  <c r="BG66" i="1"/>
  <c r="BF66" i="1"/>
  <c r="AX66" i="1"/>
  <c r="AZ66" i="1"/>
  <c r="AW66" i="1"/>
  <c r="AU66" i="1"/>
  <c r="AV66" i="1"/>
  <c r="AT66" i="1"/>
  <c r="AR66" i="1"/>
  <c r="AS66" i="1"/>
  <c r="A66" i="1"/>
  <c r="AY66" i="1"/>
  <c r="BN65" i="1"/>
  <c r="BM65" i="1"/>
  <c r="BL65" i="1"/>
  <c r="BK65" i="1"/>
  <c r="BJ65" i="1"/>
  <c r="BI65" i="1"/>
  <c r="BH65" i="1"/>
  <c r="BG65" i="1"/>
  <c r="BF65" i="1"/>
  <c r="AX65" i="1"/>
  <c r="AZ65" i="1"/>
  <c r="AY65" i="1"/>
  <c r="AW65" i="1"/>
  <c r="AU65" i="1"/>
  <c r="AV65" i="1"/>
  <c r="AT65" i="1"/>
  <c r="AR65" i="1"/>
  <c r="AS6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BN64" i="1"/>
  <c r="BM64" i="1"/>
  <c r="BL64" i="1"/>
  <c r="BK64" i="1"/>
  <c r="BJ64" i="1"/>
  <c r="BI64" i="1"/>
  <c r="BH64" i="1"/>
  <c r="BG64" i="1"/>
  <c r="BF64" i="1"/>
  <c r="AX64" i="1"/>
  <c r="AY64" i="1"/>
  <c r="BC13" i="1"/>
  <c r="AZ64" i="1"/>
  <c r="AW64" i="1"/>
  <c r="AU64" i="1"/>
  <c r="AV64" i="1"/>
  <c r="AT64" i="1"/>
  <c r="AR64" i="1"/>
  <c r="AS64" i="1"/>
  <c r="BN63" i="1"/>
  <c r="BM63" i="1"/>
  <c r="BL63" i="1"/>
  <c r="BK63" i="1"/>
  <c r="BJ63" i="1"/>
  <c r="BI63" i="1"/>
  <c r="BH63" i="1"/>
  <c r="BG63" i="1"/>
  <c r="BF63" i="1"/>
  <c r="AX63" i="1"/>
  <c r="AZ63" i="1"/>
  <c r="AY63" i="1"/>
  <c r="AW63" i="1"/>
  <c r="AU63" i="1"/>
  <c r="AV63" i="1"/>
  <c r="AT63" i="1"/>
  <c r="AR63" i="1"/>
  <c r="AS63" i="1"/>
  <c r="BN62" i="1"/>
  <c r="BM62" i="1"/>
  <c r="BL62" i="1"/>
  <c r="BK62" i="1"/>
  <c r="BJ62" i="1"/>
  <c r="BI62" i="1"/>
  <c r="BH62" i="1"/>
  <c r="BG62" i="1"/>
  <c r="BF62" i="1"/>
  <c r="AX62" i="1"/>
  <c r="AZ62" i="1"/>
  <c r="AY62" i="1"/>
  <c r="AW62" i="1"/>
  <c r="AU62" i="1"/>
  <c r="AV62" i="1"/>
  <c r="AT62" i="1"/>
  <c r="AR62" i="1"/>
  <c r="AS62" i="1"/>
  <c r="BN61" i="1"/>
  <c r="BM61" i="1"/>
  <c r="BL61" i="1"/>
  <c r="BK61" i="1"/>
  <c r="BJ61" i="1"/>
  <c r="BI61" i="1"/>
  <c r="BH61" i="1"/>
  <c r="BG61" i="1"/>
  <c r="BF61" i="1"/>
  <c r="AX61" i="1"/>
  <c r="AZ61" i="1"/>
  <c r="AW61" i="1"/>
  <c r="AU61" i="1"/>
  <c r="AV61" i="1"/>
  <c r="AT61" i="1"/>
  <c r="AR61" i="1"/>
  <c r="AS61" i="1"/>
  <c r="AY61" i="1"/>
  <c r="BN60" i="1"/>
  <c r="BM60" i="1"/>
  <c r="BL60" i="1"/>
  <c r="BK60" i="1"/>
  <c r="BJ60" i="1"/>
  <c r="BI60" i="1"/>
  <c r="BH60" i="1"/>
  <c r="BG60" i="1"/>
  <c r="BF60" i="1"/>
  <c r="AX60" i="1"/>
  <c r="AY60" i="1"/>
  <c r="AW60" i="1"/>
  <c r="AU60" i="1"/>
  <c r="AV60" i="1"/>
  <c r="AT60" i="1"/>
  <c r="AR60" i="1"/>
  <c r="AS60" i="1"/>
  <c r="AZ60" i="1"/>
  <c r="BN59" i="1"/>
  <c r="BM59" i="1"/>
  <c r="BL59" i="1"/>
  <c r="BK59" i="1"/>
  <c r="BJ59" i="1"/>
  <c r="BI59" i="1"/>
  <c r="BH59" i="1"/>
  <c r="BG59" i="1"/>
  <c r="BF59" i="1"/>
  <c r="AX59" i="1"/>
  <c r="AY59" i="1"/>
  <c r="AW59" i="1"/>
  <c r="AU59" i="1"/>
  <c r="AV59" i="1"/>
  <c r="AT59" i="1"/>
  <c r="AR59" i="1"/>
  <c r="AS59" i="1"/>
  <c r="AZ59" i="1"/>
  <c r="BN58" i="1"/>
  <c r="BM58" i="1"/>
  <c r="BL58" i="1"/>
  <c r="BK58" i="1"/>
  <c r="BJ58" i="1"/>
  <c r="BI58" i="1"/>
  <c r="BH58" i="1"/>
  <c r="BG58" i="1"/>
  <c r="BF58" i="1"/>
  <c r="AX58" i="1"/>
  <c r="AZ58" i="1"/>
  <c r="AW58" i="1"/>
  <c r="AU58" i="1"/>
  <c r="AV58" i="1"/>
  <c r="AT58" i="1"/>
  <c r="AR58" i="1"/>
  <c r="AS58" i="1"/>
  <c r="AY58" i="1"/>
  <c r="AX57" i="1"/>
  <c r="AY57" i="1"/>
  <c r="BN57" i="1"/>
  <c r="BM57" i="1"/>
  <c r="BL57" i="1"/>
  <c r="BK57" i="1"/>
  <c r="BJ57" i="1"/>
  <c r="BI57" i="1"/>
  <c r="BH57" i="1"/>
  <c r="BG57" i="1"/>
  <c r="BF57" i="1"/>
  <c r="AW57" i="1"/>
  <c r="AU57" i="1"/>
  <c r="AV57" i="1"/>
  <c r="AT57" i="1"/>
  <c r="AR57" i="1"/>
  <c r="AS57" i="1"/>
  <c r="BN56" i="1"/>
  <c r="BM56" i="1"/>
  <c r="BL56" i="1"/>
  <c r="BK56" i="1"/>
  <c r="BJ56" i="1"/>
  <c r="BI56" i="1"/>
  <c r="BH56" i="1"/>
  <c r="BG56" i="1"/>
  <c r="BF56" i="1"/>
  <c r="AX56" i="1"/>
  <c r="AZ56" i="1"/>
  <c r="AW56" i="1"/>
  <c r="AU56" i="1"/>
  <c r="AV56" i="1"/>
  <c r="AT56" i="1"/>
  <c r="AR56" i="1"/>
  <c r="AS56" i="1"/>
  <c r="AY56" i="1"/>
  <c r="AZ57" i="1"/>
  <c r="BN55" i="1"/>
  <c r="BM55" i="1"/>
  <c r="BL55" i="1"/>
  <c r="BK55" i="1"/>
  <c r="BJ55" i="1"/>
  <c r="BI55" i="1"/>
  <c r="BH55" i="1"/>
  <c r="BG55" i="1"/>
  <c r="BF55" i="1"/>
  <c r="AX55" i="1"/>
  <c r="AY55" i="1"/>
  <c r="AZ55" i="1"/>
  <c r="AW55" i="1"/>
  <c r="AU55" i="1"/>
  <c r="AV55" i="1"/>
  <c r="AT55" i="1"/>
  <c r="AR55" i="1"/>
  <c r="AS55" i="1"/>
  <c r="BN54" i="1"/>
  <c r="BM54" i="1"/>
  <c r="BL54" i="1"/>
  <c r="BK54" i="1"/>
  <c r="BJ54" i="1"/>
  <c r="BI54" i="1"/>
  <c r="BH54" i="1"/>
  <c r="BG54" i="1"/>
  <c r="BF54" i="1"/>
  <c r="AX54" i="1"/>
  <c r="AZ54" i="1"/>
  <c r="AW54" i="1"/>
  <c r="AU54" i="1"/>
  <c r="AV54" i="1"/>
  <c r="AT54" i="1"/>
  <c r="AR54" i="1"/>
  <c r="AS54" i="1"/>
  <c r="AY54" i="1"/>
  <c r="BN53" i="1"/>
  <c r="BM53" i="1"/>
  <c r="BL53" i="1"/>
  <c r="BK53" i="1"/>
  <c r="BJ53" i="1"/>
  <c r="BI53" i="1"/>
  <c r="BH53" i="1"/>
  <c r="BG53" i="1"/>
  <c r="BF53" i="1"/>
  <c r="AX53" i="1"/>
  <c r="AY53" i="1"/>
  <c r="AW53" i="1"/>
  <c r="AU53" i="1"/>
  <c r="AV53" i="1"/>
  <c r="AT53" i="1"/>
  <c r="AR53" i="1"/>
  <c r="AS53" i="1"/>
  <c r="AZ53" i="1"/>
  <c r="BN52" i="1"/>
  <c r="BM52" i="1"/>
  <c r="BL52" i="1"/>
  <c r="BK52" i="1"/>
  <c r="BJ52" i="1"/>
  <c r="BI52" i="1"/>
  <c r="BH52" i="1"/>
  <c r="BG52" i="1"/>
  <c r="BF52" i="1"/>
  <c r="AZ52" i="1"/>
  <c r="AY52" i="1"/>
  <c r="AX52" i="1"/>
  <c r="AW52" i="1"/>
  <c r="AV52" i="1"/>
  <c r="AU52" i="1"/>
  <c r="AT52" i="1"/>
  <c r="AS52" i="1"/>
  <c r="AR52" i="1"/>
  <c r="BN51" i="1"/>
  <c r="BM51" i="1"/>
  <c r="BL51" i="1"/>
  <c r="BK51" i="1"/>
  <c r="BJ51" i="1"/>
  <c r="BI51" i="1"/>
  <c r="BH51" i="1"/>
  <c r="BG51" i="1"/>
  <c r="BF51" i="1"/>
  <c r="AZ51" i="1"/>
  <c r="AY51" i="1"/>
  <c r="AX51" i="1"/>
  <c r="AW51" i="1"/>
  <c r="AV51" i="1"/>
  <c r="AU51" i="1"/>
  <c r="AT51" i="1"/>
  <c r="AS51" i="1"/>
  <c r="AR51" i="1"/>
  <c r="BN50" i="1"/>
  <c r="BM50" i="1"/>
  <c r="BL50" i="1"/>
  <c r="BK50" i="1"/>
  <c r="BJ50" i="1"/>
  <c r="BI50" i="1"/>
  <c r="BH50" i="1"/>
  <c r="BG50" i="1"/>
  <c r="BF50" i="1"/>
  <c r="AZ50" i="1"/>
  <c r="AY50" i="1"/>
  <c r="AX50" i="1"/>
  <c r="AW50" i="1"/>
  <c r="AV50" i="1"/>
  <c r="AU50" i="1"/>
  <c r="AT50" i="1"/>
  <c r="AS50" i="1"/>
  <c r="AR50" i="1"/>
  <c r="BN49" i="1"/>
  <c r="BM49" i="1"/>
  <c r="BL49" i="1"/>
  <c r="BK49" i="1"/>
  <c r="BJ49" i="1"/>
  <c r="BI49" i="1"/>
  <c r="BH49" i="1"/>
  <c r="BG49" i="1"/>
  <c r="BF49" i="1"/>
  <c r="AZ49" i="1"/>
  <c r="AY49" i="1"/>
  <c r="AX49" i="1"/>
  <c r="AW49" i="1"/>
  <c r="AV49" i="1"/>
  <c r="AU49" i="1"/>
  <c r="AT49" i="1"/>
  <c r="AS49" i="1"/>
  <c r="AR49" i="1"/>
  <c r="BN48" i="1"/>
  <c r="BM48" i="1"/>
  <c r="BL48" i="1"/>
  <c r="BK48" i="1"/>
  <c r="BJ48" i="1"/>
  <c r="BI48" i="1"/>
  <c r="BH48" i="1"/>
  <c r="BG48" i="1"/>
  <c r="BF48" i="1"/>
  <c r="AZ48" i="1"/>
  <c r="AY48" i="1"/>
  <c r="AX48" i="1"/>
  <c r="AW48" i="1"/>
  <c r="AV48" i="1"/>
  <c r="AU48" i="1"/>
  <c r="AT48" i="1"/>
  <c r="AS48" i="1"/>
  <c r="AR48" i="1"/>
  <c r="BN47" i="1"/>
  <c r="BM47" i="1"/>
  <c r="BL47" i="1"/>
  <c r="BK47" i="1"/>
  <c r="BJ47" i="1"/>
  <c r="BI47" i="1"/>
  <c r="BH47" i="1"/>
  <c r="BG47" i="1"/>
  <c r="BF47" i="1"/>
  <c r="AZ47" i="1"/>
  <c r="AY47" i="1"/>
  <c r="AX47" i="1"/>
  <c r="AW47" i="1"/>
  <c r="AV47" i="1"/>
  <c r="AU47" i="1"/>
  <c r="AT47" i="1"/>
  <c r="AS47" i="1"/>
  <c r="AR47" i="1"/>
  <c r="BN46" i="1"/>
  <c r="BM46" i="1"/>
  <c r="BL46" i="1"/>
  <c r="BK46" i="1"/>
  <c r="BJ46" i="1"/>
  <c r="BI46" i="1"/>
  <c r="BH46" i="1"/>
  <c r="BG46" i="1"/>
  <c r="BF46" i="1"/>
  <c r="AZ46" i="1"/>
  <c r="AY46" i="1"/>
  <c r="AX46" i="1"/>
  <c r="AW46" i="1"/>
  <c r="AV46" i="1"/>
  <c r="AU46" i="1"/>
  <c r="AT46" i="1"/>
  <c r="AS46" i="1"/>
  <c r="AR46" i="1"/>
  <c r="BN45" i="1"/>
  <c r="BM45" i="1"/>
  <c r="BL45" i="1"/>
  <c r="BK45" i="1"/>
  <c r="BJ45" i="1"/>
  <c r="BI45" i="1"/>
  <c r="BH45" i="1"/>
  <c r="BG45" i="1"/>
  <c r="BF45" i="1"/>
  <c r="AZ45" i="1"/>
  <c r="AY45" i="1"/>
  <c r="AX45" i="1"/>
  <c r="AW45" i="1"/>
  <c r="AV45" i="1"/>
  <c r="AU45" i="1"/>
  <c r="AT45" i="1"/>
  <c r="AS45" i="1"/>
  <c r="AR45" i="1"/>
  <c r="BN44" i="1"/>
  <c r="BM44" i="1"/>
  <c r="BL44" i="1"/>
  <c r="BK44" i="1"/>
  <c r="BJ44" i="1"/>
  <c r="BI44" i="1"/>
  <c r="BH44" i="1"/>
  <c r="BG44" i="1"/>
  <c r="BF44" i="1"/>
  <c r="AZ44" i="1"/>
  <c r="AY44" i="1"/>
  <c r="AX44" i="1"/>
  <c r="AW44" i="1"/>
  <c r="AV44" i="1"/>
  <c r="AU44" i="1"/>
  <c r="AT44" i="1"/>
  <c r="AS44" i="1"/>
  <c r="AR44" i="1"/>
  <c r="BN43" i="1"/>
  <c r="BM43" i="1"/>
  <c r="BL43" i="1"/>
  <c r="BK43" i="1"/>
  <c r="BJ43" i="1"/>
  <c r="BI43" i="1"/>
  <c r="BH43" i="1"/>
  <c r="BG43" i="1"/>
  <c r="BF43" i="1"/>
  <c r="AZ43" i="1"/>
  <c r="AY43" i="1"/>
  <c r="AX43" i="1"/>
  <c r="AW43" i="1"/>
  <c r="AV43" i="1"/>
  <c r="AU43" i="1"/>
  <c r="AT43" i="1"/>
  <c r="AS43" i="1"/>
  <c r="AR43" i="1"/>
  <c r="BN42" i="1"/>
  <c r="BM42" i="1"/>
  <c r="BL42" i="1"/>
  <c r="BK42" i="1"/>
  <c r="BJ42" i="1"/>
  <c r="BI42" i="1"/>
  <c r="BH42" i="1"/>
  <c r="BG42" i="1"/>
  <c r="BF42" i="1"/>
  <c r="AZ42" i="1"/>
  <c r="AY42" i="1"/>
  <c r="AX42" i="1"/>
  <c r="AW42" i="1"/>
  <c r="AV42" i="1"/>
  <c r="AU42" i="1"/>
  <c r="AT42" i="1"/>
  <c r="AS42" i="1"/>
  <c r="AR42" i="1"/>
  <c r="BN41" i="1"/>
  <c r="BM41" i="1"/>
  <c r="BL41" i="1"/>
  <c r="BK41" i="1"/>
  <c r="BJ41" i="1"/>
  <c r="BI41" i="1"/>
  <c r="BH41" i="1"/>
  <c r="BG41" i="1"/>
  <c r="BF41" i="1"/>
  <c r="AZ41" i="1"/>
  <c r="AY41" i="1"/>
  <c r="AX41" i="1"/>
  <c r="AW41" i="1"/>
  <c r="AV41" i="1"/>
  <c r="AU41" i="1"/>
  <c r="AT41" i="1"/>
  <c r="AS41" i="1"/>
  <c r="AR41" i="1"/>
  <c r="BN17" i="1"/>
  <c r="BM17" i="1"/>
  <c r="BL17" i="1"/>
  <c r="BK17" i="1"/>
  <c r="BJ17" i="1"/>
  <c r="BI17" i="1"/>
  <c r="BH17" i="1"/>
  <c r="BG17" i="1"/>
  <c r="BF17" i="1"/>
  <c r="AZ17" i="1"/>
  <c r="AY17" i="1"/>
  <c r="AX17" i="1"/>
  <c r="AW17" i="1"/>
  <c r="AV17" i="1"/>
  <c r="AU17" i="1"/>
  <c r="AT17" i="1"/>
  <c r="AS17" i="1"/>
  <c r="AR17" i="1"/>
  <c r="BN22" i="1"/>
  <c r="BM22" i="1"/>
  <c r="BL22" i="1"/>
  <c r="BK22" i="1"/>
  <c r="BJ22" i="1"/>
  <c r="BI22" i="1"/>
  <c r="BH22" i="1"/>
  <c r="BG22" i="1"/>
  <c r="BF22" i="1"/>
  <c r="AZ22" i="1"/>
  <c r="AY22" i="1"/>
  <c r="AX22" i="1"/>
  <c r="AW22" i="1"/>
  <c r="AV22" i="1"/>
  <c r="AU22" i="1"/>
  <c r="AT22" i="1"/>
  <c r="AS22" i="1"/>
  <c r="AR22" i="1"/>
  <c r="BN21" i="1"/>
  <c r="BM21" i="1"/>
  <c r="BL21" i="1"/>
  <c r="BK21" i="1"/>
  <c r="BJ21" i="1"/>
  <c r="BI21" i="1"/>
  <c r="BH21" i="1"/>
  <c r="BG21" i="1"/>
  <c r="BF21" i="1"/>
  <c r="AZ21" i="1"/>
  <c r="AY21" i="1"/>
  <c r="AX21" i="1"/>
  <c r="AW21" i="1"/>
  <c r="AV21" i="1"/>
  <c r="AU21" i="1"/>
  <c r="AT21" i="1"/>
  <c r="AS21" i="1"/>
  <c r="AR21" i="1"/>
  <c r="BN20" i="1"/>
  <c r="BM20" i="1"/>
  <c r="BL20" i="1"/>
  <c r="BK20" i="1"/>
  <c r="BJ20" i="1"/>
  <c r="BI20" i="1"/>
  <c r="BH20" i="1"/>
  <c r="BG20" i="1"/>
  <c r="BF20" i="1"/>
  <c r="AZ20" i="1"/>
  <c r="AY20" i="1"/>
  <c r="AX20" i="1"/>
  <c r="AW20" i="1"/>
  <c r="AV20" i="1"/>
  <c r="AU20" i="1"/>
  <c r="AT20" i="1"/>
  <c r="AS20" i="1"/>
  <c r="AR20" i="1"/>
  <c r="BN19" i="1"/>
  <c r="BM19" i="1"/>
  <c r="BL19" i="1"/>
  <c r="BK19" i="1"/>
  <c r="BJ19" i="1"/>
  <c r="BI19" i="1"/>
  <c r="BH19" i="1"/>
  <c r="BG19" i="1"/>
  <c r="BF19" i="1"/>
  <c r="AZ19" i="1"/>
  <c r="AY19" i="1"/>
  <c r="AX19" i="1"/>
  <c r="AW19" i="1"/>
  <c r="AV19" i="1"/>
  <c r="AU19" i="1"/>
  <c r="AT19" i="1"/>
  <c r="AS19" i="1"/>
  <c r="AR19" i="1"/>
  <c r="BN18" i="1"/>
  <c r="BM18" i="1"/>
  <c r="BL18" i="1"/>
  <c r="BK18" i="1"/>
  <c r="BJ18" i="1"/>
  <c r="BI18" i="1"/>
  <c r="BH18" i="1"/>
  <c r="BG18" i="1"/>
  <c r="BF18" i="1"/>
  <c r="AZ18" i="1"/>
  <c r="AY18" i="1"/>
  <c r="AX18" i="1"/>
  <c r="AW18" i="1"/>
  <c r="AV18" i="1"/>
  <c r="AU18" i="1"/>
  <c r="AT18" i="1"/>
  <c r="AS18" i="1"/>
  <c r="AR18" i="1"/>
  <c r="BN16" i="1"/>
  <c r="BM16" i="1"/>
  <c r="BL16" i="1"/>
  <c r="BK16" i="1"/>
  <c r="BJ16" i="1"/>
  <c r="BI16" i="1"/>
  <c r="BH16" i="1"/>
  <c r="BG16" i="1"/>
  <c r="BF16" i="1"/>
  <c r="AZ16" i="1"/>
  <c r="AY16" i="1"/>
  <c r="AX16" i="1"/>
  <c r="AW16" i="1"/>
  <c r="AV16" i="1"/>
  <c r="AU16" i="1"/>
  <c r="AT16" i="1"/>
  <c r="AS16" i="1"/>
  <c r="AR16" i="1"/>
  <c r="BF32" i="1"/>
  <c r="BG32" i="1"/>
  <c r="BH32" i="1"/>
  <c r="BI32" i="1"/>
  <c r="BJ32" i="1"/>
  <c r="BK32" i="1"/>
  <c r="BL32" i="1"/>
  <c r="BM32" i="1"/>
  <c r="BN32" i="1"/>
  <c r="AR32" i="1"/>
  <c r="AS32" i="1"/>
  <c r="AT32" i="1"/>
  <c r="AU32" i="1"/>
  <c r="AV32" i="1"/>
  <c r="AW32" i="1"/>
  <c r="AX32" i="1"/>
  <c r="AY32" i="1"/>
  <c r="AZ32" i="1"/>
  <c r="BF27" i="1"/>
  <c r="BG27" i="1"/>
  <c r="BH27" i="1"/>
  <c r="BI27" i="1"/>
  <c r="BJ27" i="1"/>
  <c r="BK27" i="1"/>
  <c r="BL27" i="1"/>
  <c r="BM27" i="1"/>
  <c r="BN27" i="1"/>
  <c r="BF28" i="1"/>
  <c r="BG28" i="1"/>
  <c r="BH28" i="1"/>
  <c r="BI28" i="1"/>
  <c r="BJ28" i="1"/>
  <c r="BK28" i="1"/>
  <c r="BL28" i="1"/>
  <c r="BM28" i="1"/>
  <c r="BN28" i="1"/>
  <c r="BF29" i="1"/>
  <c r="BG29" i="1"/>
  <c r="BH29" i="1"/>
  <c r="BI29" i="1"/>
  <c r="BJ29" i="1"/>
  <c r="BK29" i="1"/>
  <c r="BL29" i="1"/>
  <c r="BM29" i="1"/>
  <c r="BN29" i="1"/>
  <c r="AR27" i="1"/>
  <c r="AS27" i="1"/>
  <c r="AT27" i="1"/>
  <c r="AU27" i="1"/>
  <c r="AV27" i="1"/>
  <c r="AW27" i="1"/>
  <c r="AX27" i="1"/>
  <c r="AY27" i="1"/>
  <c r="AZ27" i="1"/>
  <c r="AR28" i="1"/>
  <c r="AS28" i="1"/>
  <c r="AT28" i="1"/>
  <c r="AU28" i="1"/>
  <c r="AV28" i="1"/>
  <c r="AW28" i="1"/>
  <c r="AX28" i="1"/>
  <c r="AY28" i="1"/>
  <c r="AZ28" i="1"/>
  <c r="AR29" i="1"/>
  <c r="AS29" i="1"/>
  <c r="AT29" i="1"/>
  <c r="AU29" i="1"/>
  <c r="AV29" i="1"/>
  <c r="AW29" i="1"/>
  <c r="AX29" i="1"/>
  <c r="AY29" i="1"/>
  <c r="AZ29" i="1"/>
  <c r="BF36" i="1"/>
  <c r="BG36" i="1"/>
  <c r="BH36" i="1"/>
  <c r="BI36" i="1"/>
  <c r="BJ36" i="1"/>
  <c r="BK36" i="1"/>
  <c r="BL36" i="1"/>
  <c r="BM36" i="1"/>
  <c r="BN36" i="1"/>
  <c r="BF37" i="1"/>
  <c r="BG37" i="1"/>
  <c r="BH37" i="1"/>
  <c r="BI37" i="1"/>
  <c r="BJ37" i="1"/>
  <c r="BK37" i="1"/>
  <c r="BL37" i="1"/>
  <c r="BM37" i="1"/>
  <c r="BN37" i="1"/>
  <c r="AR36" i="1"/>
  <c r="AS36" i="1"/>
  <c r="AT36" i="1"/>
  <c r="AU36" i="1"/>
  <c r="AV36" i="1"/>
  <c r="AW36" i="1"/>
  <c r="AX36" i="1"/>
  <c r="AY36" i="1"/>
  <c r="AZ36" i="1"/>
  <c r="AR37" i="1"/>
  <c r="AS37" i="1"/>
  <c r="AT37" i="1"/>
  <c r="AU37" i="1"/>
  <c r="AV37" i="1"/>
  <c r="AW37" i="1"/>
  <c r="AX37" i="1"/>
  <c r="AY37" i="1"/>
  <c r="AZ37" i="1"/>
  <c r="BF23" i="1"/>
  <c r="BG23" i="1"/>
  <c r="BH23" i="1"/>
  <c r="BI23" i="1"/>
  <c r="BJ23" i="1"/>
  <c r="BK23" i="1"/>
  <c r="BL23" i="1"/>
  <c r="BM23" i="1"/>
  <c r="BN23" i="1"/>
  <c r="AR23" i="1"/>
  <c r="AS23" i="1"/>
  <c r="AU23" i="1"/>
  <c r="AV23" i="1"/>
  <c r="AW23" i="1"/>
  <c r="AX23" i="1"/>
  <c r="AY23" i="1"/>
  <c r="AZ23" i="1"/>
  <c r="AT23" i="1"/>
  <c r="AR24" i="1"/>
  <c r="AS24" i="1"/>
  <c r="AT24" i="1"/>
  <c r="AU24" i="1"/>
  <c r="AV24" i="1"/>
  <c r="AW24" i="1"/>
  <c r="AX24" i="1"/>
  <c r="AY24" i="1"/>
  <c r="AZ24" i="1"/>
  <c r="AR25" i="1"/>
  <c r="AS25" i="1"/>
  <c r="AT25" i="1"/>
  <c r="AU25" i="1"/>
  <c r="AV25" i="1"/>
  <c r="AW25" i="1"/>
  <c r="AX25" i="1"/>
  <c r="AY25" i="1"/>
  <c r="AZ25" i="1"/>
  <c r="AR26" i="1"/>
  <c r="AS26" i="1"/>
  <c r="AT26" i="1"/>
  <c r="AU26" i="1"/>
  <c r="AV26" i="1"/>
  <c r="AW26" i="1"/>
  <c r="AX26" i="1"/>
  <c r="AY26" i="1"/>
  <c r="AZ26" i="1"/>
  <c r="AR30" i="1"/>
  <c r="AS30" i="1"/>
  <c r="AT30" i="1"/>
  <c r="AU30" i="1"/>
  <c r="AV30" i="1"/>
  <c r="AW30" i="1"/>
  <c r="AX30" i="1"/>
  <c r="AY30" i="1"/>
  <c r="AZ30" i="1"/>
  <c r="AR31" i="1"/>
  <c r="AS31" i="1"/>
  <c r="AT31" i="1"/>
  <c r="AU31" i="1"/>
  <c r="AV31" i="1"/>
  <c r="AW31" i="1"/>
  <c r="AX31" i="1"/>
  <c r="AY31" i="1"/>
  <c r="AZ31" i="1"/>
  <c r="AR33" i="1"/>
  <c r="AS33" i="1"/>
  <c r="AT33" i="1"/>
  <c r="AU33" i="1"/>
  <c r="AV33" i="1"/>
  <c r="AW33" i="1"/>
  <c r="AX33" i="1"/>
  <c r="AY33" i="1"/>
  <c r="AZ33" i="1"/>
  <c r="AR34" i="1"/>
  <c r="AS34" i="1"/>
  <c r="AT34" i="1"/>
  <c r="AU34" i="1"/>
  <c r="AV34" i="1"/>
  <c r="AW34" i="1"/>
  <c r="AX34" i="1"/>
  <c r="AY34" i="1"/>
  <c r="AZ34" i="1"/>
  <c r="AR35" i="1"/>
  <c r="AS35" i="1"/>
  <c r="AT35" i="1"/>
  <c r="AU35" i="1"/>
  <c r="AV35" i="1"/>
  <c r="AW35" i="1"/>
  <c r="AX35" i="1"/>
  <c r="AY35" i="1"/>
  <c r="AZ35" i="1"/>
  <c r="AR38" i="1"/>
  <c r="AS38" i="1"/>
  <c r="AT38" i="1"/>
  <c r="AU38" i="1"/>
  <c r="AV38" i="1"/>
  <c r="AW38" i="1"/>
  <c r="AX38" i="1"/>
  <c r="AY38" i="1"/>
  <c r="AZ38" i="1"/>
  <c r="AR39" i="1"/>
  <c r="AS39" i="1"/>
  <c r="AT39" i="1"/>
  <c r="AU39" i="1"/>
  <c r="AV39" i="1"/>
  <c r="AW39" i="1"/>
  <c r="AX39" i="1"/>
  <c r="AY39" i="1"/>
  <c r="AZ39" i="1"/>
  <c r="AR40" i="1"/>
  <c r="AS40" i="1"/>
  <c r="AT40" i="1"/>
  <c r="AU40" i="1"/>
  <c r="AV40" i="1"/>
  <c r="AW40" i="1"/>
  <c r="AX40" i="1"/>
  <c r="AY40" i="1"/>
  <c r="AZ40" i="1"/>
  <c r="BF24" i="1"/>
  <c r="BG24" i="1"/>
  <c r="BH24" i="1"/>
  <c r="BI24" i="1"/>
  <c r="BJ24" i="1"/>
  <c r="BK24" i="1"/>
  <c r="BL24" i="1"/>
  <c r="BM24" i="1"/>
  <c r="BN24" i="1"/>
  <c r="BF25" i="1"/>
  <c r="BG25" i="1"/>
  <c r="BH25" i="1"/>
  <c r="BI25" i="1"/>
  <c r="BJ25" i="1"/>
  <c r="BK25" i="1"/>
  <c r="BL25" i="1"/>
  <c r="BM25" i="1"/>
  <c r="BN25" i="1"/>
  <c r="BF26" i="1"/>
  <c r="BG26" i="1"/>
  <c r="BH26" i="1"/>
  <c r="BI26" i="1"/>
  <c r="BJ26" i="1"/>
  <c r="BK26" i="1"/>
  <c r="BL26" i="1"/>
  <c r="BM26" i="1"/>
  <c r="BN26" i="1"/>
  <c r="BF30" i="1"/>
  <c r="BG30" i="1"/>
  <c r="BH30" i="1"/>
  <c r="BI30" i="1"/>
  <c r="BJ30" i="1"/>
  <c r="BK30" i="1"/>
  <c r="BL30" i="1"/>
  <c r="BM30" i="1"/>
  <c r="BN30" i="1"/>
  <c r="BF31" i="1"/>
  <c r="BG31" i="1"/>
  <c r="BH31" i="1"/>
  <c r="BI31" i="1"/>
  <c r="BJ31" i="1"/>
  <c r="BK31" i="1"/>
  <c r="BL31" i="1"/>
  <c r="BM31" i="1"/>
  <c r="BN31" i="1"/>
  <c r="BF33" i="1"/>
  <c r="BG33" i="1"/>
  <c r="BH33" i="1"/>
  <c r="BI33" i="1"/>
  <c r="BJ33" i="1"/>
  <c r="BK33" i="1"/>
  <c r="BL33" i="1"/>
  <c r="BM33" i="1"/>
  <c r="BN33" i="1"/>
  <c r="BF34" i="1"/>
  <c r="BG34" i="1"/>
  <c r="BH34" i="1"/>
  <c r="BI34" i="1"/>
  <c r="BJ34" i="1"/>
  <c r="BK34" i="1"/>
  <c r="BL34" i="1"/>
  <c r="BM34" i="1"/>
  <c r="BN34" i="1"/>
  <c r="BF35" i="1"/>
  <c r="BG35" i="1"/>
  <c r="BH35" i="1"/>
  <c r="BI35" i="1"/>
  <c r="BJ35" i="1"/>
  <c r="BK35" i="1"/>
  <c r="BL35" i="1"/>
  <c r="BM35" i="1"/>
  <c r="BN35" i="1"/>
  <c r="BF38" i="1"/>
  <c r="BG38" i="1"/>
  <c r="BH38" i="1"/>
  <c r="BI38" i="1"/>
  <c r="BJ38" i="1"/>
  <c r="BK38" i="1"/>
  <c r="BL38" i="1"/>
  <c r="BM38" i="1"/>
  <c r="BN38" i="1"/>
  <c r="BF39" i="1"/>
  <c r="BG39" i="1"/>
  <c r="BH39" i="1"/>
  <c r="BI39" i="1"/>
  <c r="BJ39" i="1"/>
  <c r="BK39" i="1"/>
  <c r="BL39" i="1"/>
  <c r="BM39" i="1"/>
  <c r="BN39" i="1"/>
  <c r="BF40" i="1"/>
  <c r="BG40" i="1"/>
  <c r="BH40" i="1"/>
  <c r="BI40" i="1"/>
  <c r="BJ40" i="1"/>
  <c r="BK40" i="1"/>
  <c r="BL40" i="1"/>
  <c r="BM40" i="1"/>
  <c r="BN40" i="1"/>
  <c r="BQ10" i="1"/>
  <c r="BP10" i="1"/>
  <c r="BC10" i="1"/>
  <c r="BC14" i="1"/>
  <c r="BD14" i="1" s="1"/>
  <c r="BC9" i="1"/>
  <c r="BQ9" i="1"/>
  <c r="BP9" i="1"/>
  <c r="BP13" i="1"/>
  <c r="BP14" i="1"/>
  <c r="BQ14" i="1" s="1"/>
  <c r="BD10" i="1"/>
  <c r="BD9" i="1"/>
  <c r="BC11" i="1" l="1"/>
  <c r="BC12" i="1"/>
  <c r="BP11" i="1"/>
  <c r="BP12" i="1"/>
  <c r="BQ12" i="1" s="1"/>
  <c r="BD12" i="1" l="1"/>
</calcChain>
</file>

<file path=xl/sharedStrings.xml><?xml version="1.0" encoding="utf-8"?>
<sst xmlns="http://schemas.openxmlformats.org/spreadsheetml/2006/main" count="1185" uniqueCount="318">
  <si>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</si>
  <si>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</si>
  <si>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</si>
  <si>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</si>
  <si>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</si>
  <si>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</si>
  <si>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</si>
  <si>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</si>
  <si>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</si>
  <si>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</si>
  <si>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</si>
  <si>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</si>
  <si>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</si>
  <si>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</si>
  <si>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</si>
  <si>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</si>
  <si>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</si>
  <si>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</si>
  <si>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</si>
  <si>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</si>
  <si>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</si>
  <si>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</si>
  <si>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</si>
  <si>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</si>
  <si>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</si>
  <si>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</si>
  <si>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</si>
  <si>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</si>
  <si>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</si>
  <si>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</si>
  <si>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</si>
  <si>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</si>
  <si>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</si>
  <si>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</si>
  <si>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</si>
  <si>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</si>
  <si>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</si>
  <si>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</si>
  <si>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</si>
  <si>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t>Sf Andrei</t>
  </si>
  <si>
    <t>Ziua Nationala</t>
  </si>
  <si>
    <t>Ziua copilului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</si>
  <si>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</si>
  <si>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</si>
  <si>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</si>
  <si>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</si>
  <si>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</si>
  <si>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</si>
  <si>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</si>
  <si>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</si>
  <si>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</si>
  <si>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</si>
  <si>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</si>
  <si>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</si>
  <si>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</si>
  <si>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</si>
  <si>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</si>
  <si>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</si>
  <si>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Coordonate GPS sfârșit / GPS coordinates-end</t>
  </si>
  <si>
    <t>Program bugetat</t>
  </si>
  <si>
    <t>Sarbatoare legala</t>
  </si>
  <si>
    <r>
      <t>N</t>
    </r>
    <r>
      <rPr>
        <vertAlign val="subscript"/>
        <sz val="10"/>
        <color theme="1"/>
        <rFont val="Segoe UI"/>
        <family val="2"/>
      </rPr>
      <t>U6</t>
    </r>
    <r>
      <rPr>
        <sz val="10"/>
        <color theme="1"/>
        <rFont val="Segoe UI"/>
        <family val="2"/>
      </rPr>
      <t xml:space="preserve"> </t>
    </r>
  </si>
  <si>
    <r>
      <t>N</t>
    </r>
    <r>
      <rPr>
        <b/>
        <vertAlign val="subscript"/>
        <sz val="10"/>
        <color theme="1"/>
        <rFont val="Segoe UI"/>
        <family val="2"/>
      </rPr>
      <t>U5</t>
    </r>
  </si>
  <si>
    <r>
      <t>N</t>
    </r>
    <r>
      <rPr>
        <vertAlign val="subscript"/>
        <sz val="10"/>
        <color theme="1"/>
        <rFont val="Segoe UI"/>
        <family val="2"/>
      </rPr>
      <t>Uafectati</t>
    </r>
    <r>
      <rPr>
        <sz val="10"/>
        <color theme="1"/>
        <rFont val="Segoe UI"/>
        <family val="2"/>
      </rPr>
      <t xml:space="preserve"> </t>
    </r>
  </si>
  <si>
    <r>
      <t>N</t>
    </r>
    <r>
      <rPr>
        <b/>
        <vertAlign val="subscript"/>
        <sz val="10"/>
        <color theme="1"/>
        <rFont val="Segoe UI"/>
        <family val="2"/>
      </rPr>
      <t>Uafectati</t>
    </r>
    <r>
      <rPr>
        <b/>
        <sz val="10"/>
        <color theme="1"/>
        <rFont val="Segoe UI"/>
        <family val="2"/>
      </rPr>
      <t xml:space="preserve"> </t>
    </r>
  </si>
  <si>
    <r>
      <t>N</t>
    </r>
    <r>
      <rPr>
        <b/>
        <vertAlign val="subscript"/>
        <sz val="10"/>
        <color theme="1"/>
        <rFont val="Segoe UI"/>
        <family val="2"/>
      </rPr>
      <t>U6</t>
    </r>
  </si>
  <si>
    <r>
      <t>N</t>
    </r>
    <r>
      <rPr>
        <b/>
        <vertAlign val="subscript"/>
        <sz val="10"/>
        <color theme="1"/>
        <rFont val="Segoe UI"/>
        <family val="2"/>
      </rPr>
      <t>Uafectati</t>
    </r>
  </si>
  <si>
    <r>
      <t>N</t>
    </r>
    <r>
      <rPr>
        <b/>
        <vertAlign val="subscript"/>
        <sz val="10"/>
        <color theme="1"/>
        <rFont val="Segoe UI"/>
        <family val="2"/>
      </rPr>
      <t>U24</t>
    </r>
  </si>
  <si>
    <r>
      <t>N</t>
    </r>
    <r>
      <rPr>
        <b/>
        <vertAlign val="subscript"/>
        <sz val="10"/>
        <color theme="1"/>
        <rFont val="Segoe UI"/>
        <family val="2"/>
      </rPr>
      <t>uafectati</t>
    </r>
  </si>
  <si>
    <r>
      <t>N</t>
    </r>
    <r>
      <rPr>
        <b/>
        <vertAlign val="subscript"/>
        <sz val="10"/>
        <color theme="1"/>
        <rFont val="Segoe UI"/>
        <family val="2"/>
      </rPr>
      <t>U6</t>
    </r>
    <r>
      <rPr>
        <b/>
        <sz val="10"/>
        <color theme="1"/>
        <rFont val="Segoe UI"/>
        <family val="2"/>
      </rPr>
      <t xml:space="preserve"> </t>
    </r>
  </si>
  <si>
    <r>
      <t>IP</t>
    </r>
    <r>
      <rPr>
        <b/>
        <vertAlign val="subscript"/>
        <sz val="12"/>
        <color theme="1"/>
        <rFont val="Segoe UI"/>
        <family val="2"/>
      </rPr>
      <t>5</t>
    </r>
    <r>
      <rPr>
        <b/>
        <vertAlign val="superscript"/>
        <sz val="12"/>
        <color theme="1"/>
        <rFont val="Segoe UI"/>
        <family val="2"/>
      </rPr>
      <t>1</t>
    </r>
  </si>
  <si>
    <r>
      <t>N</t>
    </r>
    <r>
      <rPr>
        <b/>
        <vertAlign val="subscript"/>
        <sz val="10"/>
        <color theme="1"/>
        <rFont val="Segoe UI"/>
        <family val="2"/>
      </rPr>
      <t>Ureluate</t>
    </r>
  </si>
  <si>
    <r>
      <t>IP</t>
    </r>
    <r>
      <rPr>
        <b/>
        <vertAlign val="subscript"/>
        <sz val="10"/>
        <color theme="1"/>
        <rFont val="Segoe UI"/>
        <family val="2"/>
      </rPr>
      <t>6</t>
    </r>
    <r>
      <rPr>
        <b/>
        <vertAlign val="superscript"/>
        <sz val="10"/>
        <color theme="1"/>
        <rFont val="Segoe UI"/>
        <family val="2"/>
      </rPr>
      <t>1</t>
    </r>
  </si>
  <si>
    <r>
      <t>IP</t>
    </r>
    <r>
      <rPr>
        <b/>
        <vertAlign val="subscript"/>
        <sz val="12"/>
        <color theme="1"/>
        <rFont val="Segoe UI"/>
        <family val="2"/>
      </rPr>
      <t>5</t>
    </r>
    <r>
      <rPr>
        <b/>
        <vertAlign val="superscript"/>
        <sz val="12"/>
        <color theme="1"/>
        <rFont val="Segoe UI"/>
        <family val="2"/>
      </rPr>
      <t>2</t>
    </r>
  </si>
  <si>
    <r>
      <t>N</t>
    </r>
    <r>
      <rPr>
        <b/>
        <vertAlign val="subscript"/>
        <sz val="10"/>
        <color theme="1"/>
        <rFont val="Segoe UI"/>
        <family val="2"/>
      </rPr>
      <t>Ureluare</t>
    </r>
  </si>
  <si>
    <r>
      <t>IP</t>
    </r>
    <r>
      <rPr>
        <b/>
        <vertAlign val="subscript"/>
        <sz val="10"/>
        <color theme="1"/>
        <rFont val="Segoe UI"/>
        <family val="2"/>
      </rPr>
      <t>6</t>
    </r>
    <r>
      <rPr>
        <b/>
        <vertAlign val="superscript"/>
        <sz val="10"/>
        <color theme="1"/>
        <rFont val="Segoe UI"/>
        <family val="2"/>
      </rPr>
      <t>2</t>
    </r>
  </si>
  <si>
    <t>Ziua Unirii Principatelor României</t>
  </si>
  <si>
    <t>A doua zi de Paste Ortodox</t>
  </si>
  <si>
    <t>A doua zi de Rusalii</t>
  </si>
  <si>
    <t>Adormirea Maicii Domnului</t>
  </si>
  <si>
    <t>EVIDENȚA LIMITĂRILOR ȘI/SAU ÎNTRERUPERILOR PLANIFICATE ȘI NEPLANIFICATE pentru anul gazier 2022 - 2023 / RECORD OF THE PLANNED AND UNPLANNED LIMITATIONS AND/OR INTERRUPTIONS related to the gas year 2022 - 2023</t>
  </si>
  <si>
    <t>Crăciun prima zi</t>
  </si>
  <si>
    <t>Anul Nou a doua zi</t>
  </si>
  <si>
    <t>Ziua muncii</t>
  </si>
  <si>
    <t>-</t>
  </si>
  <si>
    <t>x</t>
  </si>
  <si>
    <t>Relocare și adaptare la teren a instalației tehnologice SRM Poroterom Orăștie pe locația SRM Baru</t>
  </si>
  <si>
    <t>Baru</t>
  </si>
  <si>
    <t>Hunedoara</t>
  </si>
  <si>
    <t>SM0314D0</t>
  </si>
  <si>
    <t>SM-SD001</t>
  </si>
  <si>
    <t>Delgaz Grid</t>
  </si>
  <si>
    <t>Arad</t>
  </si>
  <si>
    <t>PMDI 2022_A5_1</t>
  </si>
  <si>
    <t>Punere în siguranță a conductei 8” Cornățel - Avrig, zona Avrig</t>
  </si>
  <si>
    <t>Mârșa</t>
  </si>
  <si>
    <t>Sibiu</t>
  </si>
  <si>
    <t>SM0819D1</t>
  </si>
  <si>
    <t>Mediaș</t>
  </si>
  <si>
    <t>PMDI_2022_A9_3</t>
  </si>
  <si>
    <t>Racovița</t>
  </si>
  <si>
    <t>SM0876D0</t>
  </si>
  <si>
    <t>Sebeșu de Sus</t>
  </si>
  <si>
    <t>SM0903D0</t>
  </si>
  <si>
    <t>Sebeșu de Jos</t>
  </si>
  <si>
    <t>SM1041D0</t>
  </si>
  <si>
    <t>Turnu Roșu</t>
  </si>
  <si>
    <t>SM0805D0</t>
  </si>
  <si>
    <t>Punere în siguranță a conductei 12” Agârbiciu - Sibiu, zona Șeica Mare</t>
  </si>
  <si>
    <t>Șeica Mare</t>
  </si>
  <si>
    <t>SM0737D0</t>
  </si>
  <si>
    <t>PMDI_2022_A9_7</t>
  </si>
  <si>
    <t>martie - aprilie 2023</t>
  </si>
  <si>
    <t>SRM Moinești I (Dealu Mare) racordare la SNTGN respectiv la Sistemul de distribuție gaze naturale</t>
  </si>
  <si>
    <t>SM0440D0</t>
  </si>
  <si>
    <t>Moinești I Dealu Mare</t>
  </si>
  <si>
    <t>SM0437D0</t>
  </si>
  <si>
    <t>Moinești II Văsâiești</t>
  </si>
  <si>
    <t>Bacău</t>
  </si>
  <si>
    <t>PMDI_2022_A5_13</t>
  </si>
  <si>
    <t>Moinești</t>
  </si>
  <si>
    <t>Modernizare Instalație Tehnologică SRMP Arad I</t>
  </si>
  <si>
    <t>SM0349D0</t>
  </si>
  <si>
    <t>Arad I</t>
  </si>
  <si>
    <t>octombrie - decembrie 2022</t>
  </si>
  <si>
    <t>PMDI_2022_A5_14</t>
  </si>
  <si>
    <t>Conducta de transport gaze naturale Sighetu Marmației - Borșa</t>
  </si>
  <si>
    <t>SM0992D0</t>
  </si>
  <si>
    <t>Sighetu Marmației</t>
  </si>
  <si>
    <t>Cluj</t>
  </si>
  <si>
    <t>PMDI_2022_A17_5</t>
  </si>
  <si>
    <t>Conducta de transport gaze naturale SRM Timișoara I – SRM Timișoara III (inclusiv alimentare cu energie electrică, protecție catodică și fibră optică)</t>
  </si>
  <si>
    <t>aprilie - iunie 2023</t>
  </si>
  <si>
    <t>PMDI_2022_A3_8</t>
  </si>
  <si>
    <t>SM1143D0</t>
  </si>
  <si>
    <t>SM0881D0</t>
  </si>
  <si>
    <t>Șag</t>
  </si>
  <si>
    <t>SM0345D0</t>
  </si>
  <si>
    <t>Chișoda</t>
  </si>
  <si>
    <t>SM0343D0</t>
  </si>
  <si>
    <t>Monlandys</t>
  </si>
  <si>
    <t xml:space="preserve"> SM0337D0</t>
  </si>
  <si>
    <t>SM0895D0</t>
  </si>
  <si>
    <t>SM0342D0</t>
  </si>
  <si>
    <t>SM1021D0</t>
  </si>
  <si>
    <t>Utvin</t>
  </si>
  <si>
    <t>SM0338D0</t>
  </si>
  <si>
    <t>Timișoara III</t>
  </si>
  <si>
    <t>SM1028D0</t>
  </si>
  <si>
    <t>Săcălaz</t>
  </si>
  <si>
    <t>Înlocuire subtraversare DJ, CF Centura București și CF Progresu a conductei de transport gaze naturale DN 700 Inel București, tronson Moara Domnească – Măgurele</t>
  </si>
  <si>
    <t>PMDI_2022_A3_12</t>
  </si>
  <si>
    <t>București</t>
  </si>
  <si>
    <t>SM0907D0</t>
  </si>
  <si>
    <t>Berceni IF</t>
  </si>
  <si>
    <t>SM0152D0</t>
  </si>
  <si>
    <t>Vidra</t>
  </si>
  <si>
    <t>SM1051D0</t>
  </si>
  <si>
    <t>Jilava</t>
  </si>
  <si>
    <t>Berg Sistem Gaz</t>
  </si>
  <si>
    <t>Sărăsău</t>
  </si>
  <si>
    <t>Maramureș</t>
  </si>
  <si>
    <t>Foeni-Petrom</t>
  </si>
  <si>
    <t>Petrom</t>
  </si>
  <si>
    <t>Foeni</t>
  </si>
  <si>
    <t>Timiș</t>
  </si>
  <si>
    <t>Gaz Vest</t>
  </si>
  <si>
    <t>SM0335D0</t>
  </si>
  <si>
    <t>Peciu Nou</t>
  </si>
  <si>
    <t>SC Monlandy`s Timișoara</t>
  </si>
  <si>
    <t>Timișoara</t>
  </si>
  <si>
    <t>SC Incontro I Timișoara</t>
  </si>
  <si>
    <t>Incontro Prefabricați</t>
  </si>
  <si>
    <t>SC Agro Imobiliare Timișoara</t>
  </si>
  <si>
    <t>Agro Imobiliare</t>
  </si>
  <si>
    <t>SC IMP Romania Industrial Timișoara</t>
  </si>
  <si>
    <t>IMP România Industrial</t>
  </si>
  <si>
    <t>Premier Energy</t>
  </si>
  <si>
    <t>Progaz</t>
  </si>
  <si>
    <t>Berceni</t>
  </si>
  <si>
    <t>Ilfov</t>
  </si>
  <si>
    <t>Distrigaz Sud Rețele</t>
  </si>
  <si>
    <t>Înlocuire robinet 20” cuplare racord SRM Balotești</t>
  </si>
  <si>
    <t xml:space="preserve">Balotești </t>
  </si>
  <si>
    <t>SM0198D0</t>
  </si>
  <si>
    <t>SC Megaconstruct SA</t>
  </si>
  <si>
    <t>Plan lucrări SM 2021, cap.A</t>
  </si>
  <si>
    <t>Snagov</t>
  </si>
  <si>
    <t>SM0922D0</t>
  </si>
  <si>
    <t>Corbeanca</t>
  </si>
  <si>
    <t>SM0148D0</t>
  </si>
  <si>
    <t xml:space="preserve"> Distrigaz Sud Rețele</t>
  </si>
  <si>
    <t>mai - septembrie 2023</t>
  </si>
  <si>
    <t>Modernizare/Sistematizare instalație tehnologică SRM Tunari</t>
  </si>
  <si>
    <t>Tunari</t>
  </si>
  <si>
    <t>SM0168D0</t>
  </si>
  <si>
    <t>București Tunari</t>
  </si>
  <si>
    <t>SM0168D1</t>
  </si>
  <si>
    <t>Cartier Pipera</t>
  </si>
  <si>
    <t>Interconectare 32" Moșu - Podișor cu 16" Gura Șuții, zona Slobozia Moara și relocare Rv16 cu refulator.</t>
  </si>
  <si>
    <t>Răcari</t>
  </si>
  <si>
    <t>Dâmbovița</t>
  </si>
  <si>
    <t>SM0145D0</t>
  </si>
  <si>
    <t>Forțe proprii/SM</t>
  </si>
  <si>
    <t>Tărtășești</t>
  </si>
  <si>
    <t>SM0112D0</t>
  </si>
  <si>
    <t>Săbăreni</t>
  </si>
  <si>
    <t>Giurgiu</t>
  </si>
  <si>
    <t>SM1086D0</t>
  </si>
  <si>
    <t>Joița</t>
  </si>
  <si>
    <t>Euro Seven Industry</t>
  </si>
  <si>
    <t>Posada</t>
  </si>
  <si>
    <t>Prahova</t>
  </si>
  <si>
    <t>SM0081D0</t>
  </si>
  <si>
    <t>Plan lucrări SM 2021, cap.A + forțe proprii</t>
  </si>
  <si>
    <t>Eliminare R7 pe conducta 28” Coroi - București, zona Posada</t>
  </si>
  <si>
    <t>Înlocuire flanșă electroizolantă pe conducta 4” racord SRM Cornești II Crivățu</t>
  </si>
  <si>
    <t>Crivățu</t>
  </si>
  <si>
    <t>SM0908D0</t>
  </si>
  <si>
    <t>Cornești 2 Crivățu</t>
  </si>
  <si>
    <t>Forțe proprii</t>
  </si>
  <si>
    <t>Înlocuire instalație mecanică la SRM Finta</t>
  </si>
  <si>
    <t>Finta</t>
  </si>
  <si>
    <t>SM0141D0</t>
  </si>
  <si>
    <t>Înlocuire flansă electroizolantă pe racord SRM Vidra</t>
  </si>
  <si>
    <t>Înlocuire robinet defect la intrare în SRM Ilieni</t>
  </si>
  <si>
    <t>Ilieni</t>
  </si>
  <si>
    <t>Covasna</t>
  </si>
  <si>
    <t>SM0389D0</t>
  </si>
  <si>
    <t>Brașov</t>
  </si>
  <si>
    <t>1930/17.10.2022</t>
  </si>
  <si>
    <t>Alpha Metal, Nova Power, Bepco, Cez Vânzare, Cis Gaz, Conef Gaz, Crest Energy, Distrigaz Sud Retele, Distrigaz Vest, Engie, E.on Energie, Electrocentrale București, Electrocentrale Constanța, Electrica Furnizare, Electric Planners, Energy Distribution, Enel Energie, Enel Muntenia, Entrex, Euro Seven, Eye Mall, Premier Energy Trading, Gaz Est, Getica 95, Met România, Monsson, MVM Future, Next Energy Distribution, Next Energy Partners, Nord Gaz, Premier Energy, Petrom, Gas Provider, Renovatio, Romgaz, RWE Supply, Sustainable Energy, Tinmar, Transenergo</t>
  </si>
  <si>
    <t>Efectuată</t>
  </si>
  <si>
    <t>DA</t>
  </si>
  <si>
    <t>VSM01</t>
  </si>
  <si>
    <t>Urziceni</t>
  </si>
  <si>
    <t>Ialomița</t>
  </si>
  <si>
    <t>SM1064D0</t>
  </si>
  <si>
    <t>Urziceni Înmagazinat</t>
  </si>
  <si>
    <t>Brăila</t>
  </si>
  <si>
    <t>81965/18.10.2022</t>
  </si>
  <si>
    <t>Butimanu</t>
  </si>
  <si>
    <t>SM1066D0</t>
  </si>
  <si>
    <t>Butimanu Înmagazinat</t>
  </si>
  <si>
    <t>82054/18.10.2022</t>
  </si>
  <si>
    <t>84038/25.10.2022</t>
  </si>
  <si>
    <t>Romgaz - Depogaz Ploiești</t>
  </si>
  <si>
    <t>Curățire cu PIG a conductei DN800 Șendreni - Butimanu</t>
  </si>
  <si>
    <t>84053/25.10.2022</t>
  </si>
  <si>
    <t>Alpha Metal, Nova Power, Azomures, Bepco, Berg Sistem, Cez Vânzare, Cis Gaz, Colterm, Conef Gaz, Cordun, CPL Concordia, MM Data, Delgaz, Distrigaz Vest, Engie, E.on Energie, Electrocentrale București, Electrocentrale Constanța, Electrica Furnizare, Energy Distribution, Enel Energie, Enel Muntenia, Entrex, Euro Seven, Eye Mall, Premier Energy Trading, Gas&amp;Power, Gaz Est, Gazmir, Gaz Nord Est, Cet Govora, Instant Construct, Lord Energy, Megaconstruct, Mihoc Oil, Modern Calor, Met România, Termoenergetica București, MVM Future Energy, Next Energy Distribution, Next Energy Partners, Premier Energy, Petrom, Prisma Serv, Gas Provider, Romgaz, RWE Supply, Salgaz, Termo Calor, Termoficare Oradea, Tinmar, Termoelectrica Giurgiu, Vest Energo</t>
  </si>
  <si>
    <t>Alpha Metal, Nova Power, Azomures, Bepco, Berg Sistem, Cez Vânzare, Cis Gaz, Colterm, Conef Gaz, Cordun, CPL Concordia, MM Data, Delgaz, Distrigaz Vest, Engie, E.on Energie, Electrocentrale București, Electrocentrale Constanța, Electrica Furnizare, Energy Distribution, Enel Energie, Enel Muntenia, Entrex, Euro Seven, Eye Mall, Premier Energy Trading, Gas&amp;Power, Gaz Est, Gaz Nord Est, Cet Govora, Instant Construct, Lord Energy, Megaconstruct, Mihoc Oil, Modern Calor, Met România, Termoenergetica București, MVM Future Energy, Next Energy Distribution, Next Energy Partners, Premier Energy, Petrom, Prisma Serv, Gas Provider, Romgaz, RWE Supply, Salgaz, Termo Calor, Termoficare Oradea, Tinmar, Termoelectrica Giurgiu, Vest Energo</t>
  </si>
  <si>
    <t>Întrerupere accidentală SRM Carei I</t>
  </si>
  <si>
    <t>Carei</t>
  </si>
  <si>
    <t>Satu Mare</t>
  </si>
  <si>
    <t>SM0589D0</t>
  </si>
  <si>
    <t>Carei I</t>
  </si>
  <si>
    <t>Nova Power, Cez Vânzare, CPL Concordia, Crest Energy, Delgaz, Design Proiect, Distrigaz Vest, Engie, Axpo, E.on Energie, Electrica Furnizare, Electric Planners, Energy Distribution, Enel Energie, Enel Muntenia, Entrex, Eye Mall, Premier Energy Trading, Gaz Est, Gazmir, Mihoc Oil, Met România, Monsson, MVM Future, Next Energy Distribution, Next Energy Partners, Premier Energy, Petrom, Prisma Serv, Gas Provider, Renovatio, Romgaz, RWE Supply, Tetarom, Tinmar</t>
  </si>
  <si>
    <t>PM0028</t>
  </si>
  <si>
    <t>Urziceni Extras</t>
  </si>
  <si>
    <t>VPM01</t>
  </si>
  <si>
    <t>86021/01.11.2022</t>
  </si>
  <si>
    <t>Alpha Metal, Alpha Project, Nova Power, AOT Energy, Azomures, Berg Sistem, Cez Vânzare, Cis Gaz, Conef Gaz, Cordun, CPL Concordia, MM Data, Delgaz, Distrigaz Vest, Engie, DXT International, E.on Energie, Electrocentrale București, Electrocentrale Constanța, Energy Distribution, Enel Energie, Enel Muntenia, Entrex, Euro Seven, Eye Mall, Premier Energy Trading, Gaz Est, Instant Construct, Megaconstruct, Mihoc Oil, Modern Calor, Met România, Termoenergetica București, MVM Future Energy, Next Energy Distribution, Premier Energy, Petrom, Gas Provider, Renovatio, Romgaz, RWE Supply, Sustainable Energy, Termoficare Oradea, Tinmar, Termoelectrica Giurgiu, Vest Energo</t>
  </si>
  <si>
    <t>Engie</t>
  </si>
  <si>
    <t xml:space="preserve">Remediere defect produs de persoane terțe pe conducta DN300 Urziceni - Călărași </t>
  </si>
  <si>
    <t>Călărași</t>
  </si>
  <si>
    <t>SM-CF001</t>
  </si>
  <si>
    <t>SC Donalam SRL</t>
  </si>
  <si>
    <t>SM1121D0</t>
  </si>
  <si>
    <t>SC Donalam Călărași</t>
  </si>
  <si>
    <t>88891/09.11.2022</t>
  </si>
  <si>
    <t>Inspecție cu PIG de determinare a geometriei pe conducta DN800 Șendreni - Butimanu</t>
  </si>
  <si>
    <t>88580/09.11.2022</t>
  </si>
  <si>
    <t>Înlocuire robinet sertar pană în SRM Petrotub Roman</t>
  </si>
  <si>
    <t>Roman</t>
  </si>
  <si>
    <t>Neamț</t>
  </si>
  <si>
    <t>SM0465D2</t>
  </si>
  <si>
    <t>SC Elerom Roman</t>
  </si>
  <si>
    <t>SC Elerom SA</t>
  </si>
  <si>
    <t>89320/11.11.2022</t>
  </si>
  <si>
    <t>Inspecție cu PIG inteligent a conductei DN800 Șendreni - Butimanu</t>
  </si>
  <si>
    <t>90537/15.11.2022</t>
  </si>
  <si>
    <t>PM0040</t>
  </si>
  <si>
    <t>Butimanu Extras</t>
  </si>
  <si>
    <t>90507/15.11.2022</t>
  </si>
  <si>
    <t>Înlocuire sistem de măsurare în SRM Hurezani</t>
  </si>
  <si>
    <t>Hurezani</t>
  </si>
  <si>
    <t>Gorj</t>
  </si>
  <si>
    <t>SM0135D0</t>
  </si>
  <si>
    <t>Craiova</t>
  </si>
  <si>
    <t>90899/17.11.2022</t>
  </si>
  <si>
    <t>Alpha Metal, Nova Power, Bepco, Cez Vânzare, Cis Gaz, Conef Gaz, Crest Energy, Distrigaz Sud Retele, Distrigaz Vest, Engie, E.on Energie, Electrocentrale București, Electrocentrale Constanța, Electrica Furnizare, Electric Planners, Energy Distribution, Enel Energie, Enel Muntenia, Gas&amp;Power, Entrex, Euro Seven, Eye Mall, Premier Energy Trading, Gaz Est, Getica 95, Met România, Monsson, Termoenergetica București, MVM Future, Next Energy Distribution, Next Energy Partners, Nord Gaz, Premier Energy, Petrom, Gas Provider, Renovatio, Romgaz, RWE Supply, Sustainable Energy, Termo Calor, Tinmar, Transenergo, Termoelectrica Giurgiu, Vest Energo</t>
  </si>
  <si>
    <t>Înlocuire regulator RPI și curățare filtru conic în SRM Fabrica de pâine Șerban Filipești</t>
  </si>
  <si>
    <t>Filipești</t>
  </si>
  <si>
    <t>SM0128D0</t>
  </si>
  <si>
    <t>SC Fabrica de pâine Șerban</t>
  </si>
  <si>
    <t>SC Fabrica de pâine Șerban SRL</t>
  </si>
  <si>
    <t>92992/24.11.2022</t>
  </si>
  <si>
    <t>E.on Energie</t>
  </si>
  <si>
    <t>Cuplare SRM Centrala Electrică Câmpia Turzii, nou</t>
  </si>
  <si>
    <t>Câmpia Turzii</t>
  </si>
  <si>
    <t>SM1306D0</t>
  </si>
  <si>
    <t>Centrala Electrică Câmpia Turzii</t>
  </si>
  <si>
    <t>Nova Power</t>
  </si>
  <si>
    <t>94135/28.11.2022</t>
  </si>
  <si>
    <t>Întrerupere accidentală prin SRM Tălmăcel datorită avariei produsă pe conducta DN100 racord SRM Tălmăcel</t>
  </si>
  <si>
    <t>Întrerupere accidentală prin SRM Tălmăcel II datorită avariei produsă pe conducta DN100 racord SRM Tălmăcel</t>
  </si>
  <si>
    <t>Întrerupere accidentală prin SRM Boița datorită avariei produsă pe conducta DN100 racord SRM Tălmăcel</t>
  </si>
  <si>
    <t>Tălmăcel</t>
  </si>
  <si>
    <t>SM0735D0</t>
  </si>
  <si>
    <t>SM0736D0</t>
  </si>
  <si>
    <t>SM1160D0</t>
  </si>
  <si>
    <t>Tălmăcel II</t>
  </si>
  <si>
    <t>Boița</t>
  </si>
  <si>
    <t>NU</t>
  </si>
  <si>
    <t>Nova Power, Cez Vânzare, Colterm, CPL Concordia, Crest Energy, Delgaz, Design Proiect, Distrigaz Vest, Engie, Axpo, E.on Energie, Electrica Furnizare, Electric Planners, Energy Distribution, Enel Energie, Enel Muntenia, Gas&amp;Power, Entrex, Eye Mall, Premier Energy Trading, Gaz Est, Gazmir, Mihoc Oil, Met România, Monsson, MVM Future, Next Energy Distribution, Next Energy Partners, Premier Energy, Petrom, Prisma Serv, Gas Provider, Renovatio, Romgaz, RWE Supply, Tetarom, Tinmar</t>
  </si>
  <si>
    <t>Întrerupere accidentală prin SRM Pârâul Rece datorită efectuării unor lucrări în instalația tehnologică</t>
  </si>
  <si>
    <t>Pârâul Rece</t>
  </si>
  <si>
    <t>SM0064D0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</si>
</sst>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1" x14ac:knownFonts="1">
    <font>
      <sz val="11"/>
      <color theme="1"/>
      <name val="Calibri"/>
      <family val="2"/>
      <scheme val="minor"/>
    </font>
    <font>
      <sz val="8"/>
      <name val="Tahoma"/>
      <family val="2"/>
    </font>
    <font>
      <sz val="10"/>
      <color theme="1"/>
      <name val="Segoe UI"/>
      <family val="2"/>
    </font>
    <font>
      <b/>
      <sz val="10"/>
      <color theme="1"/>
      <name val="Segoe UI"/>
      <family val="2"/>
    </font>
    <font>
      <b/>
      <sz val="12"/>
      <color theme="1"/>
      <name val="Segoe UI"/>
      <family val="2"/>
    </font>
    <font>
      <vertAlign val="subscript"/>
      <sz val="10"/>
      <color theme="1"/>
      <name val="Segoe UI"/>
      <family val="2"/>
    </font>
    <font>
      <b/>
      <vertAlign val="subscript"/>
      <sz val="10"/>
      <color theme="1"/>
      <name val="Segoe UI"/>
      <family val="2"/>
    </font>
    <font>
      <b/>
      <vertAlign val="subscript"/>
      <sz val="12"/>
      <color theme="1"/>
      <name val="Segoe UI"/>
      <family val="2"/>
    </font>
    <font>
      <b/>
      <vertAlign val="superscript"/>
      <sz val="12"/>
      <color theme="1"/>
      <name val="Segoe UI"/>
      <family val="2"/>
    </font>
    <font>
      <b/>
      <vertAlign val="superscript"/>
      <sz val="10"/>
      <color theme="1"/>
      <name val="Segoe UI"/>
      <family val="2"/>
    </font>
    <font>
      <sz val="10"/>
      <name val="Segoe UI"/>
      <family val="2"/>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1" fontId="1" fillId="0" borderId="35">
      <alignment vertical="center"/>
    </xf>
  </cellStyleXfs>
  <cellXfs count="283">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2"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Fill="1" applyAlignment="1" applyProtection="1">
      <alignment horizontal="center" vertical="center"/>
    </xf>
    <xf numFmtId="2"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Border="1" applyAlignment="1" applyProtection="1">
      <alignment horizontal="center" vertical="center"/>
    </xf>
    <xf numFmtId="2" fontId="2" fillId="0" borderId="0" xfId="0" applyNumberFormat="1" applyFont="1" applyFill="1" applyAlignment="1" applyProtection="1">
      <alignment horizontal="center"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14" fontId="3" fillId="0" borderId="4" xfId="0" applyNumberFormat="1" applyFont="1" applyBorder="1" applyAlignment="1" applyProtection="1">
      <alignment horizontal="center" vertical="center"/>
    </xf>
    <xf numFmtId="0" fontId="3" fillId="0" borderId="6" xfId="0" applyFont="1" applyBorder="1" applyAlignment="1" applyProtection="1">
      <alignment horizontal="left" vertical="center"/>
    </xf>
    <xf numFmtId="14" fontId="3" fillId="0" borderId="7" xfId="0" applyNumberFormat="1" applyFont="1" applyBorder="1" applyAlignment="1" applyProtection="1">
      <alignment horizontal="center" vertical="center"/>
    </xf>
    <xf numFmtId="0" fontId="3" fillId="0" borderId="8" xfId="0" applyFont="1" applyBorder="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0" fontId="2" fillId="3" borderId="3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2" fontId="3" fillId="0" borderId="0" xfId="0" applyNumberFormat="1" applyFont="1" applyFill="1" applyAlignment="1" applyProtection="1">
      <alignment vertical="center" wrapText="1"/>
    </xf>
    <xf numFmtId="2" fontId="3" fillId="0" borderId="0" xfId="0" applyNumberFormat="1" applyFont="1" applyFill="1" applyAlignment="1" applyProtection="1">
      <alignment vertical="center"/>
    </xf>
    <xf numFmtId="14" fontId="3" fillId="0" borderId="7" xfId="0" applyNumberFormat="1" applyFont="1" applyBorder="1" applyAlignment="1" applyProtection="1">
      <alignment horizontal="center" vertical="center" wrapText="1"/>
    </xf>
    <xf numFmtId="0" fontId="3" fillId="0" borderId="8" xfId="0" applyFont="1" applyBorder="1" applyAlignment="1" applyProtection="1">
      <alignment horizontal="left" vertical="center" wrapText="1"/>
    </xf>
    <xf numFmtId="0" fontId="2" fillId="3" borderId="18"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3" borderId="2"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 fontId="3" fillId="0" borderId="0" xfId="0" applyNumberFormat="1"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2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165" fontId="4" fillId="2" borderId="11" xfId="0" applyNumberFormat="1"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1" fontId="2" fillId="0" borderId="0" xfId="0" applyNumberFormat="1" applyFont="1" applyBorder="1" applyAlignment="1" applyProtection="1">
      <alignment horizontal="center" vertical="center"/>
    </xf>
    <xf numFmtId="0" fontId="2" fillId="0" borderId="0" xfId="0"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2"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3" borderId="32"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30" xfId="0" applyFont="1" applyFill="1" applyBorder="1" applyAlignment="1" applyProtection="1">
      <alignment horizontal="left" vertical="center" wrapText="1"/>
    </xf>
    <xf numFmtId="2" fontId="10" fillId="0" borderId="30" xfId="0" applyNumberFormat="1" applyFont="1" applyFill="1" applyBorder="1" applyAlignment="1" applyProtection="1">
      <alignment horizontal="center" vertical="center" wrapText="1"/>
    </xf>
    <xf numFmtId="49" fontId="10" fillId="0" borderId="30" xfId="0" applyNumberFormat="1" applyFont="1" applyFill="1" applyBorder="1" applyAlignment="1" applyProtection="1">
      <alignment horizontal="center" vertical="center" wrapText="1"/>
    </xf>
    <xf numFmtId="14" fontId="10" fillId="0" borderId="30" xfId="0" applyNumberFormat="1" applyFont="1" applyFill="1" applyBorder="1" applyAlignment="1" applyProtection="1">
      <alignment horizontal="center" vertical="center" wrapText="1"/>
    </xf>
    <xf numFmtId="164" fontId="10" fillId="0" borderId="30" xfId="0" applyNumberFormat="1"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0" fontId="2" fillId="0" borderId="32" xfId="0" applyFont="1" applyFill="1" applyBorder="1" applyAlignment="1" applyProtection="1">
      <alignment horizontal="center" vertical="center" wrapText="1"/>
    </xf>
    <xf numFmtId="1" fontId="2" fillId="0" borderId="31" xfId="0" applyNumberFormat="1" applyFont="1" applyFill="1" applyBorder="1" applyAlignment="1" applyProtection="1">
      <alignment horizontal="center" vertical="center" wrapText="1"/>
    </xf>
    <xf numFmtId="1" fontId="2" fillId="0" borderId="32" xfId="0" applyNumberFormat="1" applyFont="1" applyFill="1" applyBorder="1" applyAlignment="1" applyProtection="1">
      <alignment horizontal="center" vertical="center" wrapText="1"/>
    </xf>
    <xf numFmtId="1" fontId="2" fillId="0" borderId="33" xfId="0" applyNumberFormat="1"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1" fontId="2" fillId="0" borderId="31" xfId="0" applyNumberFormat="1" applyFont="1" applyFill="1" applyBorder="1" applyAlignment="1" applyProtection="1">
      <alignment horizontal="center" vertical="center"/>
    </xf>
    <xf numFmtId="1" fontId="2" fillId="0" borderId="32" xfId="0" applyNumberFormat="1" applyFont="1" applyFill="1" applyBorder="1" applyAlignment="1" applyProtection="1">
      <alignment horizontal="center" vertical="center"/>
    </xf>
    <xf numFmtId="1" fontId="2" fillId="0" borderId="33" xfId="0" applyNumberFormat="1" applyFont="1" applyFill="1" applyBorder="1" applyAlignment="1" applyProtection="1">
      <alignment horizontal="center" vertical="center"/>
    </xf>
    <xf numFmtId="1" fontId="2" fillId="0" borderId="37" xfId="0" applyNumberFormat="1" applyFont="1" applyFill="1" applyBorder="1" applyAlignment="1" applyProtection="1">
      <alignment horizontal="center" vertical="center"/>
    </xf>
    <xf numFmtId="1" fontId="2" fillId="0" borderId="36" xfId="0" applyNumberFormat="1"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0" fillId="0" borderId="32" xfId="0" applyFont="1" applyFill="1" applyBorder="1" applyAlignment="1" applyProtection="1">
      <alignment horizontal="left" vertical="center" wrapText="1"/>
    </xf>
    <xf numFmtId="2" fontId="10" fillId="0" borderId="32" xfId="0" applyNumberFormat="1" applyFont="1" applyFill="1" applyBorder="1" applyAlignment="1" applyProtection="1">
      <alignment horizontal="center" vertical="center" wrapText="1"/>
    </xf>
    <xf numFmtId="49" fontId="10" fillId="0" borderId="32" xfId="0" applyNumberFormat="1" applyFont="1" applyFill="1" applyBorder="1" applyAlignment="1" applyProtection="1">
      <alignment horizontal="center" vertical="center" wrapText="1"/>
    </xf>
    <xf numFmtId="14" fontId="10" fillId="0" borderId="32" xfId="0" applyNumberFormat="1" applyFont="1" applyFill="1" applyBorder="1" applyAlignment="1" applyProtection="1">
      <alignment horizontal="center" vertical="center" wrapText="1"/>
    </xf>
    <xf numFmtId="164" fontId="10" fillId="0" borderId="32" xfId="0" applyNumberFormat="1"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14" fontId="10" fillId="0" borderId="31" xfId="0" applyNumberFormat="1" applyFont="1" applyFill="1" applyBorder="1" applyAlignment="1" applyProtection="1">
      <alignment horizontal="center" vertical="center"/>
    </xf>
    <xf numFmtId="164" fontId="10" fillId="0" borderId="32" xfId="0" applyNumberFormat="1" applyFont="1" applyFill="1" applyBorder="1" applyAlignment="1" applyProtection="1">
      <alignment horizontal="center" vertical="center"/>
    </xf>
    <xf numFmtId="14" fontId="10" fillId="0" borderId="32" xfId="0" applyNumberFormat="1" applyFont="1" applyFill="1" applyBorder="1" applyAlignment="1" applyProtection="1">
      <alignment horizontal="center" vertical="center"/>
    </xf>
    <xf numFmtId="1" fontId="10" fillId="0" borderId="32" xfId="0" applyNumberFormat="1" applyFont="1" applyFill="1" applyBorder="1" applyAlignment="1" applyProtection="1">
      <alignment horizontal="center" vertical="center"/>
    </xf>
    <xf numFmtId="1" fontId="10" fillId="0" borderId="33" xfId="0" applyNumberFormat="1" applyFont="1" applyFill="1" applyBorder="1" applyAlignment="1" applyProtection="1">
      <alignment horizontal="center" vertical="center" wrapText="1"/>
    </xf>
    <xf numFmtId="2" fontId="2" fillId="0" borderId="31" xfId="0" applyNumberFormat="1"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wrapText="1"/>
    </xf>
    <xf numFmtId="2" fontId="2" fillId="0" borderId="36" xfId="0" applyNumberFormat="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wrapText="1"/>
    </xf>
    <xf numFmtId="2" fontId="10" fillId="0" borderId="5"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164" fontId="10" fillId="0" borderId="5" xfId="0" applyNumberFormat="1"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2" fontId="2" fillId="0" borderId="4" xfId="0" applyNumberFormat="1"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49" fontId="10" fillId="0" borderId="5" xfId="0" applyNumberFormat="1" applyFont="1" applyFill="1" applyBorder="1" applyAlignment="1" applyProtection="1">
      <alignment horizontal="center" vertical="center" wrapText="1"/>
    </xf>
    <xf numFmtId="14" fontId="10" fillId="0" borderId="4" xfId="0" applyNumberFormat="1" applyFont="1" applyFill="1" applyBorder="1" applyAlignment="1" applyProtection="1">
      <alignment horizontal="center" vertical="center"/>
    </xf>
    <xf numFmtId="164" fontId="10" fillId="0" borderId="5" xfId="0" applyNumberFormat="1" applyFont="1" applyFill="1" applyBorder="1" applyAlignment="1" applyProtection="1">
      <alignment horizontal="center" vertical="center"/>
    </xf>
    <xf numFmtId="14" fontId="10" fillId="0" borderId="5" xfId="0" applyNumberFormat="1" applyFont="1" applyFill="1" applyBorder="1" applyAlignment="1" applyProtection="1">
      <alignment horizontal="center" vertical="center"/>
    </xf>
    <xf numFmtId="1" fontId="10" fillId="0" borderId="5" xfId="0" applyNumberFormat="1" applyFont="1" applyFill="1" applyBorder="1" applyAlignment="1" applyProtection="1">
      <alignment horizontal="center" vertical="center"/>
    </xf>
    <xf numFmtId="0" fontId="10" fillId="0" borderId="7"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14" fontId="10" fillId="0" borderId="18" xfId="0" applyNumberFormat="1" applyFont="1" applyFill="1" applyBorder="1" applyAlignment="1" applyProtection="1">
      <alignment horizontal="center" vertical="center"/>
    </xf>
    <xf numFmtId="164" fontId="10" fillId="0" borderId="30" xfId="0" applyNumberFormat="1" applyFont="1" applyFill="1" applyBorder="1" applyAlignment="1" applyProtection="1">
      <alignment horizontal="center" vertical="center"/>
    </xf>
    <xf numFmtId="14" fontId="10" fillId="0" borderId="30" xfId="0" applyNumberFormat="1" applyFont="1" applyFill="1" applyBorder="1" applyAlignment="1" applyProtection="1">
      <alignment horizontal="center" vertical="center"/>
    </xf>
    <xf numFmtId="1" fontId="10" fillId="0" borderId="30" xfId="0" applyNumberFormat="1" applyFont="1" applyFill="1" applyBorder="1" applyAlignment="1" applyProtection="1">
      <alignment horizontal="center" vertical="center"/>
    </xf>
    <xf numFmtId="1" fontId="10" fillId="0" borderId="19" xfId="0" applyNumberFormat="1" applyFont="1" applyFill="1" applyBorder="1" applyAlignment="1" applyProtection="1">
      <alignment horizontal="center" vertical="center" wrapText="1"/>
    </xf>
    <xf numFmtId="2" fontId="2" fillId="0" borderId="18" xfId="0" applyNumberFormat="1"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2" fontId="2" fillId="0" borderId="18" xfId="0" applyNumberFormat="1" applyFont="1" applyFill="1" applyBorder="1" applyAlignment="1" applyProtection="1">
      <alignment horizontal="center" vertical="center" wrapText="1"/>
    </xf>
    <xf numFmtId="2" fontId="2" fillId="0" borderId="3" xfId="0" applyNumberFormat="1"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0" borderId="39" xfId="0" applyFont="1" applyFill="1" applyBorder="1" applyAlignment="1" applyProtection="1">
      <alignment horizontal="left" vertical="center" wrapText="1"/>
    </xf>
    <xf numFmtId="2" fontId="10" fillId="0" borderId="39" xfId="0" applyNumberFormat="1" applyFont="1" applyFill="1" applyBorder="1" applyAlignment="1" applyProtection="1">
      <alignment horizontal="center" vertical="center" wrapText="1"/>
    </xf>
    <xf numFmtId="49" fontId="10" fillId="0" borderId="39" xfId="0" applyNumberFormat="1" applyFont="1" applyFill="1" applyBorder="1" applyAlignment="1" applyProtection="1">
      <alignment horizontal="center" vertical="center" wrapText="1"/>
    </xf>
    <xf numFmtId="14" fontId="10" fillId="0" borderId="39" xfId="0" applyNumberFormat="1" applyFont="1" applyFill="1" applyBorder="1" applyAlignment="1" applyProtection="1">
      <alignment horizontal="center" vertical="center" wrapText="1"/>
    </xf>
    <xf numFmtId="164" fontId="10" fillId="0" borderId="39" xfId="0" applyNumberFormat="1"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14" fontId="10" fillId="0" borderId="41" xfId="0" applyNumberFormat="1" applyFont="1" applyFill="1" applyBorder="1" applyAlignment="1" applyProtection="1">
      <alignment horizontal="center" vertical="center"/>
    </xf>
    <xf numFmtId="164" fontId="10" fillId="0" borderId="39" xfId="0" applyNumberFormat="1" applyFont="1" applyFill="1" applyBorder="1" applyAlignment="1" applyProtection="1">
      <alignment horizontal="center" vertical="center"/>
    </xf>
    <xf numFmtId="14" fontId="10" fillId="0" borderId="39" xfId="0" applyNumberFormat="1" applyFont="1" applyFill="1" applyBorder="1" applyAlignment="1" applyProtection="1">
      <alignment horizontal="center" vertical="center"/>
    </xf>
    <xf numFmtId="1" fontId="10" fillId="0" borderId="39" xfId="0" applyNumberFormat="1" applyFont="1" applyFill="1" applyBorder="1" applyAlignment="1" applyProtection="1">
      <alignment horizontal="center" vertical="center"/>
    </xf>
    <xf numFmtId="1" fontId="10" fillId="0" borderId="40" xfId="0" applyNumberFormat="1" applyFont="1" applyFill="1" applyBorder="1" applyAlignment="1" applyProtection="1">
      <alignment horizontal="center" vertical="center" wrapText="1"/>
    </xf>
    <xf numFmtId="2" fontId="2" fillId="0" borderId="41" xfId="0" applyNumberFormat="1"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2" fontId="2" fillId="0" borderId="41" xfId="0" applyNumberFormat="1" applyFont="1" applyFill="1" applyBorder="1" applyAlignment="1" applyProtection="1">
      <alignment horizontal="center" vertical="center" wrapText="1"/>
    </xf>
    <xf numFmtId="2" fontId="2" fillId="0" borderId="42" xfId="0" applyNumberFormat="1"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1" fontId="10" fillId="0" borderId="5" xfId="0" applyNumberFormat="1"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0" xfId="0" applyFont="1" applyFill="1" applyBorder="1" applyAlignment="1" applyProtection="1">
      <alignment horizontal="left" vertical="center" wrapText="1"/>
    </xf>
    <xf numFmtId="2" fontId="10" fillId="0" borderId="10" xfId="0" applyNumberFormat="1" applyFont="1" applyFill="1" applyBorder="1" applyAlignment="1" applyProtection="1">
      <alignment horizontal="center" vertical="center" wrapText="1"/>
    </xf>
    <xf numFmtId="49" fontId="10" fillId="0" borderId="10" xfId="0" applyNumberFormat="1"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164" fontId="10" fillId="0" borderId="10" xfId="0" applyNumberFormat="1" applyFont="1" applyFill="1" applyBorder="1" applyAlignment="1" applyProtection="1">
      <alignment horizontal="center" vertical="center" wrapText="1"/>
    </xf>
    <xf numFmtId="1" fontId="10" fillId="0" borderId="10" xfId="0" applyNumberFormat="1" applyFont="1" applyFill="1" applyBorder="1" applyAlignment="1" applyProtection="1">
      <alignment horizontal="center" vertical="center" wrapText="1"/>
    </xf>
    <xf numFmtId="1" fontId="10" fillId="0" borderId="11" xfId="0" applyNumberFormat="1" applyFont="1" applyFill="1" applyBorder="1" applyAlignment="1" applyProtection="1">
      <alignment horizontal="center" vertical="center" wrapText="1"/>
    </xf>
    <xf numFmtId="2" fontId="2" fillId="0" borderId="9" xfId="0" applyNumberFormat="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2" fontId="2" fillId="0" borderId="9" xfId="0"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wrapText="1"/>
    </xf>
    <xf numFmtId="2" fontId="2" fillId="0" borderId="7" xfId="0" applyNumberFormat="1"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2" fontId="2" fillId="0" borderId="7" xfId="0" applyNumberFormat="1" applyFont="1" applyFill="1" applyBorder="1" applyAlignment="1" applyProtection="1">
      <alignment horizontal="center" vertical="center" wrapText="1"/>
    </xf>
    <xf numFmtId="2" fontId="2" fillId="0" borderId="28" xfId="0" applyNumberFormat="1" applyFont="1" applyFill="1" applyBorder="1" applyAlignment="1" applyProtection="1">
      <alignment horizontal="center" vertical="center" wrapText="1"/>
    </xf>
    <xf numFmtId="14" fontId="10" fillId="0" borderId="4" xfId="0" applyNumberFormat="1" applyFont="1" applyFill="1" applyBorder="1" applyAlignment="1" applyProtection="1">
      <alignment horizontal="center" vertical="center" wrapText="1"/>
    </xf>
    <xf numFmtId="14" fontId="10" fillId="0" borderId="9" xfId="0" applyNumberFormat="1" applyFont="1" applyFill="1" applyBorder="1" applyAlignment="1" applyProtection="1">
      <alignment horizontal="center" vertical="center" wrapText="1"/>
    </xf>
    <xf numFmtId="14" fontId="10" fillId="0" borderId="7" xfId="0" applyNumberFormat="1" applyFont="1" applyFill="1" applyBorder="1" applyAlignment="1" applyProtection="1">
      <alignment horizontal="center" vertical="center" wrapText="1"/>
    </xf>
    <xf numFmtId="1" fontId="10" fillId="0" borderId="8" xfId="0" applyNumberFormat="1"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14" fontId="10" fillId="0" borderId="31" xfId="0" applyNumberFormat="1" applyFont="1" applyFill="1" applyBorder="1" applyAlignment="1" applyProtection="1">
      <alignment horizontal="center" vertical="center" wrapText="1"/>
    </xf>
    <xf numFmtId="1" fontId="10" fillId="0" borderId="32" xfId="0" applyNumberFormat="1" applyFont="1" applyFill="1" applyBorder="1" applyAlignment="1" applyProtection="1">
      <alignment horizontal="center" vertical="center" wrapText="1"/>
    </xf>
    <xf numFmtId="2" fontId="2" fillId="0" borderId="44" xfId="0" applyNumberFormat="1"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2" fontId="2" fillId="0" borderId="44" xfId="0" applyNumberFormat="1" applyFont="1" applyFill="1" applyBorder="1" applyAlignment="1" applyProtection="1">
      <alignment horizontal="center" vertical="center" wrapText="1"/>
    </xf>
    <xf numFmtId="2" fontId="2" fillId="0" borderId="2" xfId="0" applyNumberFormat="1"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xf>
    <xf numFmtId="0" fontId="2" fillId="0" borderId="33" xfId="0" applyFont="1" applyFill="1" applyBorder="1" applyAlignment="1" applyProtection="1">
      <alignment horizontal="center" vertical="center" wrapText="1"/>
    </xf>
    <xf numFmtId="2" fontId="2" fillId="0" borderId="27" xfId="0" applyNumberFormat="1" applyFont="1" applyFill="1" applyBorder="1" applyAlignment="1" applyProtection="1">
      <alignment horizontal="center" vertical="center"/>
    </xf>
    <xf numFmtId="14" fontId="10" fillId="0" borderId="7"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 fontId="10" fillId="0" borderId="1" xfId="0" applyNumberFormat="1"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xf>
    <xf numFmtId="14" fontId="10" fillId="0" borderId="9" xfId="0" applyNumberFormat="1" applyFont="1" applyFill="1" applyBorder="1" applyAlignment="1" applyProtection="1">
      <alignment horizontal="center" vertical="center"/>
    </xf>
    <xf numFmtId="164" fontId="10" fillId="0" borderId="10" xfId="0" applyNumberFormat="1" applyFont="1" applyFill="1" applyBorder="1" applyAlignment="1" applyProtection="1">
      <alignment horizontal="center" vertical="center"/>
    </xf>
    <xf numFmtId="14" fontId="10" fillId="0" borderId="10" xfId="0" applyNumberFormat="1" applyFont="1" applyFill="1" applyBorder="1" applyAlignment="1" applyProtection="1">
      <alignment horizontal="center" vertical="center"/>
    </xf>
    <xf numFmtId="1" fontId="10" fillId="0" borderId="10" xfId="0" applyNumberFormat="1" applyFont="1" applyFill="1" applyBorder="1" applyAlignment="1" applyProtection="1">
      <alignment horizontal="center" vertical="center"/>
    </xf>
    <xf numFmtId="2" fontId="2" fillId="0" borderId="28" xfId="0" applyNumberFormat="1" applyFont="1" applyFill="1" applyBorder="1" applyAlignment="1" applyProtection="1">
      <alignment horizontal="center" vertical="center"/>
    </xf>
    <xf numFmtId="14" fontId="10" fillId="0" borderId="27" xfId="0" applyNumberFormat="1" applyFont="1" applyFill="1" applyBorder="1" applyAlignment="1" applyProtection="1">
      <alignment horizontal="center" vertical="center"/>
    </xf>
    <xf numFmtId="14" fontId="10" fillId="0" borderId="17" xfId="0" applyNumberFormat="1" applyFont="1" applyFill="1" applyBorder="1" applyAlignment="1" applyProtection="1">
      <alignment horizontal="center" vertical="center"/>
    </xf>
    <xf numFmtId="14" fontId="10" fillId="0" borderId="28" xfId="0" applyNumberFormat="1" applyFont="1" applyFill="1" applyBorder="1" applyAlignment="1" applyProtection="1">
      <alignment horizontal="center" vertical="center"/>
    </xf>
    <xf numFmtId="0" fontId="10" fillId="0" borderId="44" xfId="0" applyFont="1" applyFill="1" applyBorder="1" applyAlignment="1" applyProtection="1">
      <alignment horizontal="center" vertical="center" wrapText="1"/>
    </xf>
    <xf numFmtId="2" fontId="2" fillId="0" borderId="36" xfId="0" applyNumberFormat="1" applyFont="1" applyFill="1" applyBorder="1" applyAlignment="1" applyProtection="1">
      <alignment horizontal="center" vertical="center"/>
    </xf>
    <xf numFmtId="14" fontId="10" fillId="0" borderId="42" xfId="0" applyNumberFormat="1" applyFont="1" applyFill="1" applyBorder="1" applyAlignment="1" applyProtection="1">
      <alignment horizontal="center" vertical="center" wrapText="1"/>
    </xf>
    <xf numFmtId="1" fontId="10" fillId="0" borderId="39" xfId="0" applyNumberFormat="1" applyFont="1" applyFill="1" applyBorder="1" applyAlignment="1" applyProtection="1">
      <alignment horizontal="center" vertical="center" wrapText="1"/>
    </xf>
    <xf numFmtId="2" fontId="2" fillId="0" borderId="42" xfId="0" applyNumberFormat="1" applyFont="1" applyFill="1" applyBorder="1" applyAlignment="1" applyProtection="1">
      <alignment horizontal="center" vertical="center"/>
    </xf>
    <xf numFmtId="14" fontId="10" fillId="2" borderId="42" xfId="0" applyNumberFormat="1" applyFont="1" applyFill="1" applyBorder="1" applyAlignment="1" applyProtection="1">
      <alignment horizontal="center" vertical="center" wrapText="1"/>
    </xf>
    <xf numFmtId="164" fontId="10" fillId="2" borderId="39" xfId="0" applyNumberFormat="1" applyFont="1" applyFill="1" applyBorder="1" applyAlignment="1" applyProtection="1">
      <alignment horizontal="center" vertical="center" wrapText="1"/>
    </xf>
    <xf numFmtId="14" fontId="10" fillId="2" borderId="39" xfId="0" applyNumberFormat="1" applyFont="1" applyFill="1" applyBorder="1" applyAlignment="1" applyProtection="1">
      <alignment horizontal="center" vertical="center" wrapText="1"/>
    </xf>
    <xf numFmtId="1" fontId="10" fillId="2" borderId="39"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14" fontId="10" fillId="2" borderId="4" xfId="0" applyNumberFormat="1" applyFont="1" applyFill="1" applyBorder="1" applyAlignment="1" applyProtection="1">
      <alignment horizontal="center" vertical="center" wrapText="1"/>
    </xf>
    <xf numFmtId="164" fontId="10" fillId="2" borderId="5" xfId="0" applyNumberFormat="1" applyFont="1" applyFill="1" applyBorder="1" applyAlignment="1" applyProtection="1">
      <alignment horizontal="center" vertical="center" wrapText="1"/>
    </xf>
    <xf numFmtId="14" fontId="10" fillId="2" borderId="5" xfId="0" applyNumberFormat="1" applyFont="1" applyFill="1" applyBorder="1" applyAlignment="1" applyProtection="1">
      <alignment horizontal="center" vertical="center" wrapText="1"/>
    </xf>
    <xf numFmtId="1" fontId="10" fillId="2" borderId="5" xfId="0" applyNumberFormat="1" applyFont="1" applyFill="1" applyBorder="1" applyAlignment="1" applyProtection="1">
      <alignment horizontal="center" vertical="center" wrapText="1"/>
    </xf>
    <xf numFmtId="14" fontId="10" fillId="2" borderId="7" xfId="0" applyNumberFormat="1" applyFont="1" applyFill="1" applyBorder="1" applyAlignment="1" applyProtection="1">
      <alignment horizontal="center" vertical="center" wrapText="1"/>
    </xf>
    <xf numFmtId="164" fontId="10" fillId="2" borderId="1" xfId="0" applyNumberFormat="1" applyFont="1" applyFill="1" applyBorder="1" applyAlignment="1" applyProtection="1">
      <alignment horizontal="center" vertical="center" wrapText="1"/>
    </xf>
    <xf numFmtId="14" fontId="10" fillId="2" borderId="1" xfId="0" applyNumberFormat="1" applyFont="1" applyFill="1" applyBorder="1" applyAlignment="1" applyProtection="1">
      <alignment horizontal="center" vertical="center" wrapText="1"/>
    </xf>
    <xf numFmtId="1" fontId="10" fillId="2" borderId="1" xfId="0" applyNumberFormat="1" applyFont="1" applyFill="1" applyBorder="1" applyAlignment="1" applyProtection="1">
      <alignment horizontal="center" vertical="center" wrapText="1"/>
    </xf>
    <xf numFmtId="14" fontId="10" fillId="2" borderId="9" xfId="0" applyNumberFormat="1" applyFont="1" applyFill="1" applyBorder="1" applyAlignment="1" applyProtection="1">
      <alignment horizontal="center" vertical="center" wrapText="1"/>
    </xf>
    <xf numFmtId="164" fontId="10" fillId="2" borderId="10" xfId="0" applyNumberFormat="1" applyFont="1" applyFill="1" applyBorder="1" applyAlignment="1" applyProtection="1">
      <alignment horizontal="center" vertical="center" wrapText="1"/>
    </xf>
    <xf numFmtId="14" fontId="10" fillId="2" borderId="10" xfId="0" applyNumberFormat="1" applyFont="1" applyFill="1" applyBorder="1" applyAlignment="1" applyProtection="1">
      <alignment horizontal="center" vertical="center" wrapText="1"/>
    </xf>
    <xf numFmtId="1" fontId="10" fillId="2" borderId="10" xfId="0" applyNumberFormat="1"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4" fillId="0" borderId="0" xfId="0" applyFont="1" applyAlignment="1" applyProtection="1">
      <alignment horizontal="center" vertical="center"/>
    </xf>
    <xf numFmtId="2" fontId="3" fillId="0" borderId="10" xfId="0" applyNumberFormat="1" applyFont="1" applyFill="1" applyBorder="1" applyAlignment="1" applyProtection="1">
      <alignment horizontal="center" vertical="center" wrapText="1"/>
    </xf>
    <xf numFmtId="2" fontId="2" fillId="0" borderId="27" xfId="0" applyNumberFormat="1" applyFont="1" applyFill="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9" xfId="0" applyFont="1" applyBorder="1" applyAlignment="1" applyProtection="1">
      <alignment horizontal="center" vertical="center"/>
    </xf>
    <xf numFmtId="2" fontId="3" fillId="0" borderId="22" xfId="0" applyNumberFormat="1" applyFont="1" applyFill="1" applyBorder="1" applyAlignment="1" applyProtection="1">
      <alignment horizontal="center" vertical="center"/>
    </xf>
    <xf numFmtId="2" fontId="3" fillId="0" borderId="24" xfId="0" applyNumberFormat="1" applyFont="1" applyFill="1" applyBorder="1" applyAlignment="1" applyProtection="1">
      <alignment horizontal="center" vertical="center"/>
    </xf>
    <xf numFmtId="2" fontId="3" fillId="0" borderId="23" xfId="0" applyNumberFormat="1" applyFont="1" applyFill="1" applyBorder="1" applyAlignment="1" applyProtection="1">
      <alignment horizontal="center" vertical="center"/>
    </xf>
    <xf numFmtId="2" fontId="3" fillId="0" borderId="17" xfId="0" applyNumberFormat="1" applyFont="1" applyFill="1" applyBorder="1" applyAlignment="1" applyProtection="1">
      <alignment horizontal="center" vertical="center" wrapText="1"/>
    </xf>
    <xf numFmtId="2" fontId="3" fillId="0" borderId="28"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2" fontId="2" fillId="0" borderId="27" xfId="0" applyNumberFormat="1" applyFont="1" applyFill="1" applyBorder="1" applyAlignment="1" applyProtection="1">
      <alignment horizontal="center" vertical="center" wrapText="1"/>
    </xf>
    <xf numFmtId="2" fontId="2" fillId="0" borderId="5" xfId="0" applyNumberFormat="1"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2" fontId="3" fillId="0" borderId="7" xfId="0" applyNumberFormat="1" applyFont="1" applyFill="1" applyBorder="1" applyAlignment="1" applyProtection="1">
      <alignment horizontal="center" vertical="center" wrapText="1"/>
    </xf>
    <xf numFmtId="2" fontId="3" fillId="0" borderId="9" xfId="0" applyNumberFormat="1"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0" xfId="0" applyNumberFormat="1" applyFont="1" applyFill="1" applyBorder="1" applyAlignment="1" applyProtection="1">
      <alignment horizontal="center" vertical="center" wrapText="1"/>
    </xf>
    <xf numFmtId="1" fontId="3" fillId="0" borderId="5"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0" xfId="0" applyNumberFormat="1" applyFont="1" applyFill="1" applyBorder="1" applyAlignment="1" applyProtection="1">
      <alignment horizontal="center" vertical="center" wrapText="1"/>
    </xf>
    <xf numFmtId="1" fontId="3" fillId="0" borderId="6"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14" fontId="3" fillId="0" borderId="7" xfId="0" applyNumberFormat="1" applyFont="1" applyFill="1" applyBorder="1" applyAlignment="1" applyProtection="1">
      <alignment horizontal="center" vertical="center" wrapText="1"/>
    </xf>
    <xf numFmtId="14" fontId="3" fillId="0" borderId="9"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0" xfId="0" applyNumberFormat="1"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xf>
    <xf numFmtId="2" fontId="3" fillId="0" borderId="3" xfId="0" applyNumberFormat="1"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30" xfId="0" applyNumberFormat="1" applyFont="1" applyFill="1" applyBorder="1" applyAlignment="1" applyProtection="1">
      <alignment horizontal="center" vertical="center" wrapText="1"/>
    </xf>
    <xf numFmtId="2" fontId="2" fillId="0" borderId="21" xfId="0" applyNumberFormat="1" applyFont="1" applyFill="1" applyBorder="1" applyAlignment="1" applyProtection="1">
      <alignment horizontal="center" vertical="center"/>
    </xf>
    <xf numFmtId="2" fontId="2" fillId="0" borderId="25" xfId="0" applyNumberFormat="1" applyFont="1" applyFill="1" applyBorder="1" applyAlignment="1" applyProtection="1">
      <alignment horizontal="center" vertical="center"/>
    </xf>
    <xf numFmtId="2" fontId="2" fillId="0" borderId="29" xfId="0" applyNumberFormat="1" applyFont="1" applyFill="1" applyBorder="1" applyAlignment="1" applyProtection="1">
      <alignment horizontal="center" vertical="center"/>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4" fillId="0" borderId="0" xfId="0" applyFont="1" applyAlignment="1" applyProtection="1">
      <alignment horizontal="center" vertical="center"/>
    </xf>
  </cellXfs>
  <cellStyles count="2">
    <cellStyle name="BRIGI" xfId="1" xr:uid="{00000000-0005-0000-0000-000000000000}"/>
    <cellStyle name="Normal" xfId="0" builtinId="0"/>
  </cellStyles>
  <dxfs count="319">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V71"/>
  <sheetViews>
    <sheetView tabSelected="1" zoomScale="70" zoomScaleNormal="70" workbookViewId="0">
      <pane xSplit="4" ySplit="15" topLeftCell="N70" activePane="bottomRight" state="frozen"/>
      <selection pane="topRight" activeCell="E1" sqref="E1"/>
      <selection pane="bottomLeft" activeCell="A16" sqref="A16"/>
      <selection pane="bottomRight" activeCell="U75" sqref="U75"/>
    </sheetView>
  </sheetViews>
  <sheetFormatPr defaultColWidth="9.140625" defaultRowHeight="14.25" outlineLevelCol="2" x14ac:dyDescent="0.25"/>
  <cols>
    <col min="1" max="1" width="5.140625" style="1" customWidth="1"/>
    <col min="2" max="2" width="14.140625" style="1" customWidth="1"/>
    <col min="3" max="3" width="12.28515625" style="1" customWidth="1"/>
    <col min="4" max="4" width="60.28515625" style="2" bestFit="1" customWidth="1"/>
    <col min="5" max="5" width="11.5703125" style="1" bestFit="1" customWidth="1"/>
    <col min="6" max="6" width="20" style="1" customWidth="1"/>
    <col min="7" max="7" width="15.28515625" style="1" bestFit="1" customWidth="1"/>
    <col min="8" max="8" width="11" style="3" bestFit="1" customWidth="1"/>
    <col min="9" max="9" width="10.28515625" style="3" bestFit="1" customWidth="1"/>
    <col min="10" max="11" width="10.28515625" style="1" bestFit="1" customWidth="1"/>
    <col min="12" max="12" width="12.140625" style="1" customWidth="1"/>
    <col min="13" max="13" width="13.7109375" style="1" bestFit="1" customWidth="1"/>
    <col min="14" max="14" width="17.42578125" style="1" bestFit="1" customWidth="1"/>
    <col min="15" max="15" width="17.7109375" style="4" bestFit="1" customWidth="1"/>
    <col min="16" max="16" width="10.7109375" style="1" customWidth="1"/>
    <col min="17" max="17" width="12" style="1" customWidth="1"/>
    <col min="18" max="18" width="11" style="1" customWidth="1"/>
    <col min="19" max="19" width="13.7109375" style="1" customWidth="1"/>
    <col min="20" max="20" width="10.85546875" style="1" customWidth="1"/>
    <col min="21" max="21" width="40" style="1" customWidth="1"/>
    <col min="22" max="22" width="21.28515625" style="2" customWidth="1"/>
    <col min="23" max="23" width="27.42578125" style="1" customWidth="1"/>
    <col min="24" max="24" width="11.7109375" style="5" bestFit="1" customWidth="1"/>
    <col min="25" max="25" width="10.7109375" style="6" customWidth="1"/>
    <col min="26" max="26" width="11.7109375" style="5" bestFit="1" customWidth="1"/>
    <col min="27" max="27" width="8.5703125" style="6" customWidth="1"/>
    <col min="28" max="28" width="15.28515625" style="1" customWidth="1"/>
    <col min="29" max="29" width="20.7109375" style="1" bestFit="1" customWidth="1"/>
    <col min="30" max="30" width="21.28515625" style="1" customWidth="1"/>
    <col min="31" max="31" width="10.85546875" style="5" hidden="1" customWidth="1" outlineLevel="2"/>
    <col min="32" max="32" width="9.140625" style="6" hidden="1" customWidth="1" outlineLevel="2"/>
    <col min="33" max="33" width="10.85546875" style="5" hidden="1" customWidth="1" outlineLevel="2"/>
    <col min="34" max="34" width="9.140625" style="6" hidden="1" customWidth="1" outlineLevel="2"/>
    <col min="35" max="35" width="11.28515625" style="5" hidden="1" customWidth="1" outlineLevel="2"/>
    <col min="36" max="36" width="11.28515625" style="6" hidden="1" customWidth="1" outlineLevel="2"/>
    <col min="37" max="37" width="10.85546875" style="5" hidden="1" customWidth="1" outlineLevel="2"/>
    <col min="38" max="38" width="9.140625" style="6" hidden="1" customWidth="1" outlineLevel="2"/>
    <col min="39" max="39" width="17.85546875" style="7" hidden="1" customWidth="1" outlineLevel="2"/>
    <col min="40" max="40" width="15.28515625" style="7" hidden="1" customWidth="1" outlineLevel="2"/>
    <col min="41" max="41" width="20.42578125" style="8" hidden="1" customWidth="1" outlineLevel="2"/>
    <col min="42" max="42" width="26.7109375" style="8" hidden="1" customWidth="1" outlineLevel="2"/>
    <col min="43" max="43" width="13.5703125" style="7" hidden="1" customWidth="1" outlineLevel="1"/>
    <col min="44" max="44" width="16.7109375" style="9" hidden="1" customWidth="1" outlineLevel="2"/>
    <col min="45" max="46" width="9.140625" style="10" hidden="1" customWidth="1" outlineLevel="2"/>
    <col min="47" max="47" width="16.7109375" style="9" hidden="1" customWidth="1" outlineLevel="2"/>
    <col min="48" max="49" width="9.140625" style="10" hidden="1" customWidth="1" outlineLevel="2"/>
    <col min="50" max="50" width="17.28515625" style="9" hidden="1" customWidth="1" outlineLevel="2"/>
    <col min="51" max="52" width="9.140625" style="10" hidden="1" customWidth="1" outlineLevel="2"/>
    <col min="53" max="53" width="11.85546875" style="11" hidden="1" customWidth="1" outlineLevel="2"/>
    <col min="54" max="54" width="11" style="10" hidden="1" customWidth="1" outlineLevel="2"/>
    <col min="55" max="55" width="13.42578125" style="10" hidden="1" customWidth="1" outlineLevel="2"/>
    <col min="56" max="56" width="17.28515625" style="10" hidden="1" customWidth="1" outlineLevel="2"/>
    <col min="57" max="57" width="9.140625" style="10" hidden="1" customWidth="1" outlineLevel="1"/>
    <col min="58" max="58" width="16.5703125" style="12" hidden="1" customWidth="1" outlineLevel="2"/>
    <col min="59" max="59" width="9.7109375" style="10" hidden="1" customWidth="1" outlineLevel="2"/>
    <col min="60" max="60" width="8.7109375" style="10" hidden="1" customWidth="1" outlineLevel="2"/>
    <col min="61" max="61" width="16.28515625" style="12" hidden="1" customWidth="1" outlineLevel="2"/>
    <col min="62" max="62" width="6.5703125" style="10" hidden="1" customWidth="1" outlineLevel="2"/>
    <col min="63" max="63" width="10.7109375" style="10" hidden="1" customWidth="1" outlineLevel="2"/>
    <col min="64" max="64" width="16.28515625" style="12" hidden="1" customWidth="1" outlineLevel="2"/>
    <col min="65" max="66" width="6.42578125" style="10" hidden="1" customWidth="1" outlineLevel="2"/>
    <col min="67" max="67" width="11" style="10" hidden="1" customWidth="1" outlineLevel="2"/>
    <col min="68" max="68" width="13.42578125" style="10" hidden="1" customWidth="1" outlineLevel="2"/>
    <col min="69" max="69" width="17.28515625" style="1" hidden="1" customWidth="1" outlineLevel="2"/>
    <col min="70" max="70" width="9.140625" style="1" hidden="1" customWidth="1" outlineLevel="2"/>
    <col min="71" max="71" width="12" style="1" hidden="1" customWidth="1" outlineLevel="2"/>
    <col min="72" max="72" width="31.7109375" style="1" hidden="1" customWidth="1" outlineLevel="2"/>
    <col min="73" max="73" width="8.7109375" style="1" bestFit="1" customWidth="1" collapsed="1"/>
    <col min="74" max="74" width="21.140625" style="1" bestFit="1" customWidth="1"/>
    <col min="75" max="16384" width="9.140625" style="1"/>
  </cols>
  <sheetData>
    <row r="1" spans="1:74" ht="15" thickBot="1" x14ac:dyDescent="0.3">
      <c r="BS1" s="13" t="s">
        <v>30</v>
      </c>
      <c r="BT1" s="14" t="s">
        <v>60</v>
      </c>
    </row>
    <row r="2" spans="1:74" x14ac:dyDescent="0.25">
      <c r="BS2" s="15">
        <v>44895</v>
      </c>
      <c r="BT2" s="16" t="s">
        <v>39</v>
      </c>
    </row>
    <row r="3" spans="1:74" x14ac:dyDescent="0.25">
      <c r="BS3" s="17">
        <v>44896</v>
      </c>
      <c r="BT3" s="18" t="s">
        <v>40</v>
      </c>
    </row>
    <row r="4" spans="1:74" x14ac:dyDescent="0.25">
      <c r="BS4" s="17">
        <v>44921</v>
      </c>
      <c r="BT4" s="18" t="s">
        <v>81</v>
      </c>
    </row>
    <row r="5" spans="1:74" x14ac:dyDescent="0.25">
      <c r="BS5" s="17">
        <v>44928</v>
      </c>
      <c r="BT5" s="18" t="s">
        <v>82</v>
      </c>
    </row>
    <row r="6" spans="1:74" x14ac:dyDescent="0.25">
      <c r="BS6" s="17">
        <v>44950</v>
      </c>
      <c r="BT6" s="18" t="s">
        <v>76</v>
      </c>
    </row>
    <row r="7" spans="1:74" ht="15" thickBot="1" x14ac:dyDescent="0.3">
      <c r="BS7" s="17">
        <v>45030</v>
      </c>
      <c r="BT7" s="18" t="s">
        <v>55</v>
      </c>
    </row>
    <row r="8" spans="1:74" ht="29.25" thickBot="1" x14ac:dyDescent="0.3">
      <c r="B8" s="11"/>
      <c r="AC8" s="19"/>
      <c r="AD8" s="19"/>
      <c r="AR8" s="20"/>
      <c r="AS8" s="20"/>
      <c r="AT8" s="20"/>
      <c r="AU8" s="20"/>
      <c r="AV8" s="20"/>
      <c r="AW8" s="20"/>
      <c r="AX8" s="20"/>
      <c r="AY8" s="20"/>
      <c r="AZ8" s="20"/>
      <c r="BB8" s="21"/>
      <c r="BC8" s="61" t="s">
        <v>53</v>
      </c>
      <c r="BD8" s="22" t="s">
        <v>37</v>
      </c>
      <c r="BF8" s="23"/>
      <c r="BG8" s="24"/>
      <c r="BH8" s="24"/>
      <c r="BI8" s="23"/>
      <c r="BJ8" s="24"/>
      <c r="BK8" s="24"/>
      <c r="BL8" s="23"/>
      <c r="BM8" s="24"/>
      <c r="BN8" s="24"/>
      <c r="BO8" s="21"/>
      <c r="BP8" s="61" t="s">
        <v>53</v>
      </c>
      <c r="BQ8" s="22" t="s">
        <v>37</v>
      </c>
      <c r="BS8" s="25">
        <v>45033</v>
      </c>
      <c r="BT8" s="18" t="s">
        <v>77</v>
      </c>
    </row>
    <row r="9" spans="1:74" ht="18" thickBot="1" x14ac:dyDescent="0.3">
      <c r="A9" s="282" t="s">
        <v>80</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R9" s="224" t="s">
        <v>44</v>
      </c>
      <c r="AS9" s="225"/>
      <c r="AT9" s="225"/>
      <c r="AU9" s="225"/>
      <c r="AV9" s="225"/>
      <c r="AW9" s="225"/>
      <c r="AX9" s="225"/>
      <c r="AY9" s="225"/>
      <c r="AZ9" s="225"/>
      <c r="BA9" s="226"/>
      <c r="BB9" s="27" t="s">
        <v>61</v>
      </c>
      <c r="BC9" s="28">
        <f>SUBTOTAL(9,AS:AS)</f>
        <v>18</v>
      </c>
      <c r="BD9" s="29">
        <f>SUBTOTAL(9,AV:AV)</f>
        <v>634</v>
      </c>
      <c r="BF9" s="227" t="s">
        <v>45</v>
      </c>
      <c r="BG9" s="228"/>
      <c r="BH9" s="228"/>
      <c r="BI9" s="228"/>
      <c r="BJ9" s="228"/>
      <c r="BK9" s="228"/>
      <c r="BL9" s="228"/>
      <c r="BM9" s="228"/>
      <c r="BN9" s="229"/>
      <c r="BO9" s="27" t="s">
        <v>62</v>
      </c>
      <c r="BP9" s="28">
        <f>SUBTOTAL(9,BG:BG)</f>
        <v>0</v>
      </c>
      <c r="BQ9" s="29">
        <f>SUBTOTAL(9,BJ:BJ)</f>
        <v>0</v>
      </c>
      <c r="BS9" s="17">
        <v>45047</v>
      </c>
      <c r="BT9" s="18" t="s">
        <v>83</v>
      </c>
      <c r="BU9" s="30"/>
      <c r="BV9" s="30"/>
    </row>
    <row r="10" spans="1:74" ht="18" thickBot="1" x14ac:dyDescent="0.3">
      <c r="S10" s="221" t="s">
        <v>80</v>
      </c>
      <c r="AR10" s="239" t="s">
        <v>38</v>
      </c>
      <c r="AS10" s="240"/>
      <c r="AT10" s="241"/>
      <c r="AU10" s="242" t="s">
        <v>37</v>
      </c>
      <c r="AV10" s="243"/>
      <c r="AW10" s="244"/>
      <c r="AX10" s="276"/>
      <c r="AY10" s="277"/>
      <c r="AZ10" s="277"/>
      <c r="BA10" s="278"/>
      <c r="BB10" s="31" t="s">
        <v>63</v>
      </c>
      <c r="BC10" s="32">
        <f>SUBTOTAL(9,AT:AT)</f>
        <v>18</v>
      </c>
      <c r="BD10" s="33">
        <f>SUBTOTAL(9,AW:AW)</f>
        <v>634</v>
      </c>
      <c r="BF10" s="249" t="s">
        <v>38</v>
      </c>
      <c r="BG10" s="250"/>
      <c r="BH10" s="272"/>
      <c r="BI10" s="249" t="s">
        <v>37</v>
      </c>
      <c r="BJ10" s="250"/>
      <c r="BK10" s="251"/>
      <c r="BL10" s="246"/>
      <c r="BM10" s="247"/>
      <c r="BN10" s="248"/>
      <c r="BO10" s="31" t="s">
        <v>64</v>
      </c>
      <c r="BP10" s="32">
        <f>SUBTOTAL(9,BH:BH)</f>
        <v>0</v>
      </c>
      <c r="BQ10" s="33">
        <f>SUBTOTAL(9,BK:BK)</f>
        <v>0</v>
      </c>
      <c r="BS10" s="25">
        <v>45078</v>
      </c>
      <c r="BT10" s="26" t="s">
        <v>41</v>
      </c>
      <c r="BU10" s="34"/>
      <c r="BV10" s="35"/>
    </row>
    <row r="11" spans="1:74" s="41" customFormat="1" ht="35.1" customHeight="1" x14ac:dyDescent="0.25">
      <c r="A11" s="279" t="s">
        <v>29</v>
      </c>
      <c r="B11" s="257" t="s">
        <v>4</v>
      </c>
      <c r="C11" s="257"/>
      <c r="D11" s="257" t="s">
        <v>7</v>
      </c>
      <c r="E11" s="257" t="s">
        <v>11</v>
      </c>
      <c r="F11" s="257"/>
      <c r="G11" s="257"/>
      <c r="H11" s="257"/>
      <c r="I11" s="257"/>
      <c r="J11" s="257"/>
      <c r="K11" s="257"/>
      <c r="L11" s="257" t="s">
        <v>13</v>
      </c>
      <c r="M11" s="257"/>
      <c r="N11" s="257"/>
      <c r="O11" s="257"/>
      <c r="P11" s="257"/>
      <c r="Q11" s="257"/>
      <c r="R11" s="257"/>
      <c r="S11" s="257"/>
      <c r="T11" s="257" t="s">
        <v>20</v>
      </c>
      <c r="U11" s="257" t="s">
        <v>21</v>
      </c>
      <c r="V11" s="257"/>
      <c r="W11" s="257" t="s">
        <v>22</v>
      </c>
      <c r="X11" s="257" t="s">
        <v>24</v>
      </c>
      <c r="Y11" s="257"/>
      <c r="Z11" s="257" t="s">
        <v>23</v>
      </c>
      <c r="AA11" s="257"/>
      <c r="AB11" s="257" t="s">
        <v>27</v>
      </c>
      <c r="AC11" s="257" t="s">
        <v>28</v>
      </c>
      <c r="AD11" s="256" t="s">
        <v>56</v>
      </c>
      <c r="AE11" s="266" t="s">
        <v>32</v>
      </c>
      <c r="AF11" s="257"/>
      <c r="AG11" s="257" t="s">
        <v>36</v>
      </c>
      <c r="AH11" s="257"/>
      <c r="AI11" s="260" t="s">
        <v>34</v>
      </c>
      <c r="AJ11" s="260"/>
      <c r="AK11" s="260" t="s">
        <v>35</v>
      </c>
      <c r="AL11" s="260"/>
      <c r="AM11" s="260" t="s">
        <v>33</v>
      </c>
      <c r="AN11" s="260" t="s">
        <v>52</v>
      </c>
      <c r="AO11" s="260" t="s">
        <v>43</v>
      </c>
      <c r="AP11" s="263" t="s">
        <v>59</v>
      </c>
      <c r="AQ11" s="36"/>
      <c r="AR11" s="274" t="s">
        <v>51</v>
      </c>
      <c r="AS11" s="257" t="s">
        <v>65</v>
      </c>
      <c r="AT11" s="256" t="s">
        <v>66</v>
      </c>
      <c r="AU11" s="273" t="s">
        <v>50</v>
      </c>
      <c r="AV11" s="236" t="s">
        <v>65</v>
      </c>
      <c r="AW11" s="245" t="s">
        <v>66</v>
      </c>
      <c r="AX11" s="273" t="s">
        <v>57</v>
      </c>
      <c r="AY11" s="275" t="s">
        <v>67</v>
      </c>
      <c r="AZ11" s="236" t="s">
        <v>68</v>
      </c>
      <c r="BA11" s="273" t="s">
        <v>49</v>
      </c>
      <c r="BB11" s="37" t="s">
        <v>69</v>
      </c>
      <c r="BC11" s="38">
        <f>BC9+BD9</f>
        <v>652</v>
      </c>
      <c r="BD11" s="39" t="s">
        <v>70</v>
      </c>
      <c r="BE11" s="40"/>
      <c r="BF11" s="252" t="s">
        <v>42</v>
      </c>
      <c r="BG11" s="237" t="s">
        <v>62</v>
      </c>
      <c r="BH11" s="254" t="s">
        <v>66</v>
      </c>
      <c r="BI11" s="252" t="s">
        <v>46</v>
      </c>
      <c r="BJ11" s="237" t="s">
        <v>62</v>
      </c>
      <c r="BK11" s="234" t="s">
        <v>66</v>
      </c>
      <c r="BL11" s="230" t="s">
        <v>54</v>
      </c>
      <c r="BM11" s="232" t="s">
        <v>71</v>
      </c>
      <c r="BN11" s="234" t="s">
        <v>66</v>
      </c>
      <c r="BO11" s="37" t="s">
        <v>62</v>
      </c>
      <c r="BP11" s="38">
        <f>BP9+BQ9</f>
        <v>0</v>
      </c>
      <c r="BQ11" s="39" t="s">
        <v>72</v>
      </c>
      <c r="BS11" s="25">
        <v>45082</v>
      </c>
      <c r="BT11" s="26" t="s">
        <v>78</v>
      </c>
      <c r="BU11" s="42"/>
      <c r="BV11" s="43"/>
    </row>
    <row r="12" spans="1:74" s="41" customFormat="1" ht="35.1" customHeight="1" thickBot="1" x14ac:dyDescent="0.3">
      <c r="A12" s="280"/>
      <c r="B12" s="237"/>
      <c r="C12" s="237"/>
      <c r="D12" s="237"/>
      <c r="E12" s="237" t="s">
        <v>8</v>
      </c>
      <c r="F12" s="237" t="s">
        <v>9</v>
      </c>
      <c r="G12" s="237" t="s">
        <v>10</v>
      </c>
      <c r="H12" s="237" t="s">
        <v>12</v>
      </c>
      <c r="I12" s="237"/>
      <c r="J12" s="237" t="s">
        <v>58</v>
      </c>
      <c r="K12" s="237"/>
      <c r="L12" s="237" t="s">
        <v>14</v>
      </c>
      <c r="M12" s="237"/>
      <c r="N12" s="237"/>
      <c r="O12" s="237"/>
      <c r="P12" s="237" t="s">
        <v>15</v>
      </c>
      <c r="Q12" s="237"/>
      <c r="R12" s="237"/>
      <c r="S12" s="237"/>
      <c r="T12" s="237"/>
      <c r="U12" s="237"/>
      <c r="V12" s="237"/>
      <c r="W12" s="237"/>
      <c r="X12" s="237"/>
      <c r="Y12" s="237"/>
      <c r="Z12" s="237"/>
      <c r="AA12" s="237"/>
      <c r="AB12" s="237"/>
      <c r="AC12" s="237"/>
      <c r="AD12" s="234"/>
      <c r="AE12" s="267"/>
      <c r="AF12" s="237"/>
      <c r="AG12" s="237"/>
      <c r="AH12" s="237"/>
      <c r="AI12" s="261"/>
      <c r="AJ12" s="261"/>
      <c r="AK12" s="261"/>
      <c r="AL12" s="261"/>
      <c r="AM12" s="261"/>
      <c r="AN12" s="261"/>
      <c r="AO12" s="261"/>
      <c r="AP12" s="264"/>
      <c r="AQ12" s="36"/>
      <c r="AR12" s="252"/>
      <c r="AS12" s="237"/>
      <c r="AT12" s="234"/>
      <c r="AU12" s="230"/>
      <c r="AV12" s="237"/>
      <c r="AW12" s="234"/>
      <c r="AX12" s="230"/>
      <c r="AY12" s="232"/>
      <c r="AZ12" s="237"/>
      <c r="BA12" s="230"/>
      <c r="BB12" s="44" t="s">
        <v>64</v>
      </c>
      <c r="BC12" s="45">
        <f>BC10+BD10</f>
        <v>652</v>
      </c>
      <c r="BD12" s="46">
        <f>IF(BC12=0,1,BC11/BC12)</f>
        <v>1</v>
      </c>
      <c r="BE12" s="40"/>
      <c r="BF12" s="252"/>
      <c r="BG12" s="237"/>
      <c r="BH12" s="254"/>
      <c r="BI12" s="252"/>
      <c r="BJ12" s="237"/>
      <c r="BK12" s="234"/>
      <c r="BL12" s="230"/>
      <c r="BM12" s="232"/>
      <c r="BN12" s="234"/>
      <c r="BO12" s="44" t="s">
        <v>64</v>
      </c>
      <c r="BP12" s="45">
        <f>BP10+BQ10</f>
        <v>0</v>
      </c>
      <c r="BQ12" s="46">
        <f>IF(BP12=0,1,BP11/BP12)</f>
        <v>1</v>
      </c>
      <c r="BS12" s="25">
        <v>45153</v>
      </c>
      <c r="BT12" s="26" t="s">
        <v>79</v>
      </c>
      <c r="BU12" s="42"/>
      <c r="BV12" s="43"/>
    </row>
    <row r="13" spans="1:74" s="41" customFormat="1" ht="24.95" customHeight="1" x14ac:dyDescent="0.25">
      <c r="A13" s="280"/>
      <c r="B13" s="237" t="s">
        <v>5</v>
      </c>
      <c r="C13" s="237" t="s">
        <v>6</v>
      </c>
      <c r="D13" s="237"/>
      <c r="E13" s="237"/>
      <c r="F13" s="237"/>
      <c r="G13" s="237"/>
      <c r="H13" s="237"/>
      <c r="I13" s="237"/>
      <c r="J13" s="237"/>
      <c r="K13" s="237"/>
      <c r="L13" s="237" t="s">
        <v>16</v>
      </c>
      <c r="M13" s="237"/>
      <c r="N13" s="237" t="s">
        <v>17</v>
      </c>
      <c r="O13" s="237"/>
      <c r="P13" s="237" t="s">
        <v>16</v>
      </c>
      <c r="Q13" s="237"/>
      <c r="R13" s="237" t="s">
        <v>17</v>
      </c>
      <c r="S13" s="237"/>
      <c r="T13" s="237"/>
      <c r="U13" s="237"/>
      <c r="V13" s="237"/>
      <c r="W13" s="237"/>
      <c r="X13" s="258" t="s">
        <v>25</v>
      </c>
      <c r="Y13" s="270" t="s">
        <v>26</v>
      </c>
      <c r="Z13" s="258" t="s">
        <v>25</v>
      </c>
      <c r="AA13" s="270" t="s">
        <v>26</v>
      </c>
      <c r="AB13" s="237"/>
      <c r="AC13" s="237"/>
      <c r="AD13" s="234"/>
      <c r="AE13" s="268" t="s">
        <v>30</v>
      </c>
      <c r="AF13" s="270" t="s">
        <v>31</v>
      </c>
      <c r="AG13" s="258" t="s">
        <v>30</v>
      </c>
      <c r="AH13" s="270" t="s">
        <v>31</v>
      </c>
      <c r="AI13" s="258" t="s">
        <v>30</v>
      </c>
      <c r="AJ13" s="270" t="s">
        <v>31</v>
      </c>
      <c r="AK13" s="258" t="s">
        <v>30</v>
      </c>
      <c r="AL13" s="270" t="s">
        <v>31</v>
      </c>
      <c r="AM13" s="261"/>
      <c r="AN13" s="261"/>
      <c r="AO13" s="261"/>
      <c r="AP13" s="264"/>
      <c r="AQ13" s="36"/>
      <c r="AR13" s="252"/>
      <c r="AS13" s="237"/>
      <c r="AT13" s="234"/>
      <c r="AU13" s="230"/>
      <c r="AV13" s="237"/>
      <c r="AW13" s="234"/>
      <c r="AX13" s="230"/>
      <c r="AY13" s="232"/>
      <c r="AZ13" s="237"/>
      <c r="BA13" s="230"/>
      <c r="BB13" s="47" t="s">
        <v>67</v>
      </c>
      <c r="BC13" s="48">
        <f>SUBTOTAL(9,AY:AY)</f>
        <v>0</v>
      </c>
      <c r="BD13" s="49" t="s">
        <v>73</v>
      </c>
      <c r="BE13" s="40"/>
      <c r="BF13" s="252"/>
      <c r="BG13" s="237"/>
      <c r="BH13" s="254"/>
      <c r="BI13" s="252"/>
      <c r="BJ13" s="237"/>
      <c r="BK13" s="234"/>
      <c r="BL13" s="230"/>
      <c r="BM13" s="232"/>
      <c r="BN13" s="234"/>
      <c r="BO13" s="47" t="s">
        <v>74</v>
      </c>
      <c r="BP13" s="48">
        <f>SUBTOTAL(9,BM:BM)</f>
        <v>0</v>
      </c>
      <c r="BQ13" s="49" t="s">
        <v>75</v>
      </c>
      <c r="BS13" s="25"/>
      <c r="BT13" s="26"/>
      <c r="BU13" s="42"/>
      <c r="BV13" s="43"/>
    </row>
    <row r="14" spans="1:74" s="41" customFormat="1" ht="29.25" thickBot="1" x14ac:dyDescent="0.3">
      <c r="A14" s="281"/>
      <c r="B14" s="238"/>
      <c r="C14" s="238"/>
      <c r="D14" s="238"/>
      <c r="E14" s="238"/>
      <c r="F14" s="238"/>
      <c r="G14" s="238"/>
      <c r="H14" s="222" t="s">
        <v>0</v>
      </c>
      <c r="I14" s="222" t="s">
        <v>1</v>
      </c>
      <c r="J14" s="220" t="s">
        <v>2</v>
      </c>
      <c r="K14" s="220" t="s">
        <v>3</v>
      </c>
      <c r="L14" s="220" t="s">
        <v>18</v>
      </c>
      <c r="M14" s="220" t="s">
        <v>19</v>
      </c>
      <c r="N14" s="220" t="s">
        <v>18</v>
      </c>
      <c r="O14" s="220" t="s">
        <v>19</v>
      </c>
      <c r="P14" s="220" t="s">
        <v>18</v>
      </c>
      <c r="Q14" s="220" t="s">
        <v>19</v>
      </c>
      <c r="R14" s="220" t="s">
        <v>18</v>
      </c>
      <c r="S14" s="220" t="s">
        <v>19</v>
      </c>
      <c r="T14" s="238"/>
      <c r="U14" s="220" t="s">
        <v>47</v>
      </c>
      <c r="V14" s="220" t="s">
        <v>48</v>
      </c>
      <c r="W14" s="238"/>
      <c r="X14" s="259"/>
      <c r="Y14" s="271"/>
      <c r="Z14" s="259"/>
      <c r="AA14" s="271"/>
      <c r="AB14" s="238"/>
      <c r="AC14" s="238"/>
      <c r="AD14" s="235"/>
      <c r="AE14" s="269"/>
      <c r="AF14" s="271"/>
      <c r="AG14" s="259"/>
      <c r="AH14" s="271"/>
      <c r="AI14" s="259"/>
      <c r="AJ14" s="271"/>
      <c r="AK14" s="259"/>
      <c r="AL14" s="271"/>
      <c r="AM14" s="262"/>
      <c r="AN14" s="262"/>
      <c r="AO14" s="262"/>
      <c r="AP14" s="265"/>
      <c r="AQ14" s="36"/>
      <c r="AR14" s="253"/>
      <c r="AS14" s="238"/>
      <c r="AT14" s="235"/>
      <c r="AU14" s="231"/>
      <c r="AV14" s="238"/>
      <c r="AW14" s="235"/>
      <c r="AX14" s="231"/>
      <c r="AY14" s="233"/>
      <c r="AZ14" s="238"/>
      <c r="BA14" s="231"/>
      <c r="BB14" s="44" t="s">
        <v>66</v>
      </c>
      <c r="BC14" s="45">
        <f>SUBTOTAL(9,AZ:AZ)</f>
        <v>0</v>
      </c>
      <c r="BD14" s="46">
        <f>IF(BC14=0,1,BC13/BC14)</f>
        <v>1</v>
      </c>
      <c r="BE14" s="40"/>
      <c r="BF14" s="253"/>
      <c r="BG14" s="238"/>
      <c r="BH14" s="255"/>
      <c r="BI14" s="253"/>
      <c r="BJ14" s="238"/>
      <c r="BK14" s="235"/>
      <c r="BL14" s="231"/>
      <c r="BM14" s="233"/>
      <c r="BN14" s="235"/>
      <c r="BO14" s="44" t="s">
        <v>66</v>
      </c>
      <c r="BP14" s="45">
        <f>SUBTOTAL(9,BN:BN)</f>
        <v>0</v>
      </c>
      <c r="BQ14" s="46">
        <f>IF(BP14=0,1,BP13/BP14)</f>
        <v>1</v>
      </c>
      <c r="BS14" s="25"/>
      <c r="BT14" s="26"/>
      <c r="BU14" s="42"/>
      <c r="BV14" s="43"/>
    </row>
    <row r="15" spans="1:74" s="11" customFormat="1" ht="15" thickBot="1" x14ac:dyDescent="0.3">
      <c r="A15" s="73">
        <v>0</v>
      </c>
      <c r="B15" s="69">
        <v>1</v>
      </c>
      <c r="C15" s="69">
        <v>2</v>
      </c>
      <c r="D15" s="69">
        <v>3</v>
      </c>
      <c r="E15" s="69">
        <v>4</v>
      </c>
      <c r="F15" s="69">
        <v>5</v>
      </c>
      <c r="G15" s="69">
        <v>6</v>
      </c>
      <c r="H15" s="71">
        <v>7</v>
      </c>
      <c r="I15" s="71">
        <v>8</v>
      </c>
      <c r="J15" s="69">
        <v>9</v>
      </c>
      <c r="K15" s="69">
        <v>10</v>
      </c>
      <c r="L15" s="69">
        <v>11</v>
      </c>
      <c r="M15" s="69">
        <v>12</v>
      </c>
      <c r="N15" s="69">
        <v>13</v>
      </c>
      <c r="O15" s="69">
        <v>14</v>
      </c>
      <c r="P15" s="69">
        <v>15</v>
      </c>
      <c r="Q15" s="69">
        <v>16</v>
      </c>
      <c r="R15" s="69">
        <v>17</v>
      </c>
      <c r="S15" s="69">
        <v>18</v>
      </c>
      <c r="T15" s="69">
        <v>19</v>
      </c>
      <c r="U15" s="69">
        <v>20</v>
      </c>
      <c r="V15" s="69">
        <v>21</v>
      </c>
      <c r="W15" s="69">
        <v>22</v>
      </c>
      <c r="X15" s="71">
        <v>23</v>
      </c>
      <c r="Y15" s="71">
        <v>24</v>
      </c>
      <c r="Z15" s="71">
        <v>25</v>
      </c>
      <c r="AA15" s="71">
        <v>26</v>
      </c>
      <c r="AB15" s="69">
        <v>27</v>
      </c>
      <c r="AC15" s="69">
        <v>28</v>
      </c>
      <c r="AD15" s="182">
        <v>29</v>
      </c>
      <c r="AE15" s="70">
        <v>30</v>
      </c>
      <c r="AF15" s="71">
        <v>31</v>
      </c>
      <c r="AG15" s="71">
        <v>32</v>
      </c>
      <c r="AH15" s="71">
        <v>33</v>
      </c>
      <c r="AI15" s="71">
        <v>34</v>
      </c>
      <c r="AJ15" s="71">
        <v>35</v>
      </c>
      <c r="AK15" s="71">
        <v>36</v>
      </c>
      <c r="AL15" s="71">
        <v>37</v>
      </c>
      <c r="AM15" s="71">
        <v>38</v>
      </c>
      <c r="AN15" s="71">
        <v>39</v>
      </c>
      <c r="AO15" s="71">
        <v>40</v>
      </c>
      <c r="AP15" s="72">
        <v>41</v>
      </c>
      <c r="AQ15" s="50"/>
      <c r="AR15" s="74"/>
      <c r="AS15" s="75"/>
      <c r="AT15" s="76"/>
      <c r="AU15" s="74"/>
      <c r="AV15" s="75"/>
      <c r="AW15" s="77"/>
      <c r="AX15" s="74"/>
      <c r="AY15" s="75"/>
      <c r="AZ15" s="76"/>
      <c r="BB15" s="51"/>
      <c r="BC15" s="51"/>
      <c r="BD15" s="51"/>
      <c r="BE15" s="51"/>
      <c r="BF15" s="70"/>
      <c r="BG15" s="75"/>
      <c r="BH15" s="77"/>
      <c r="BI15" s="70"/>
      <c r="BJ15" s="75"/>
      <c r="BK15" s="76"/>
      <c r="BL15" s="78"/>
      <c r="BM15" s="75"/>
      <c r="BN15" s="76"/>
      <c r="BO15" s="51"/>
      <c r="BP15" s="51"/>
    </row>
    <row r="16" spans="1:74" s="10" customFormat="1" ht="29.25" thickBot="1" x14ac:dyDescent="0.3">
      <c r="A16" s="79">
        <f t="shared" ref="A16:A22" si="0">A15+1</f>
        <v>1</v>
      </c>
      <c r="B16" s="80" t="s">
        <v>84</v>
      </c>
      <c r="C16" s="80" t="s">
        <v>85</v>
      </c>
      <c r="D16" s="81" t="s">
        <v>86</v>
      </c>
      <c r="E16" s="80">
        <v>88001</v>
      </c>
      <c r="F16" s="80" t="s">
        <v>87</v>
      </c>
      <c r="G16" s="80" t="s">
        <v>88</v>
      </c>
      <c r="H16" s="82">
        <v>357044.71</v>
      </c>
      <c r="I16" s="82">
        <v>442838.66</v>
      </c>
      <c r="J16" s="82">
        <v>357044.71</v>
      </c>
      <c r="K16" s="82">
        <v>442838.66</v>
      </c>
      <c r="L16" s="80" t="s">
        <v>84</v>
      </c>
      <c r="M16" s="80" t="s">
        <v>84</v>
      </c>
      <c r="N16" s="80" t="s">
        <v>89</v>
      </c>
      <c r="O16" s="80" t="s">
        <v>87</v>
      </c>
      <c r="P16" s="80" t="s">
        <v>84</v>
      </c>
      <c r="Q16" s="80" t="s">
        <v>84</v>
      </c>
      <c r="R16" s="80" t="s">
        <v>84</v>
      </c>
      <c r="S16" s="80" t="s">
        <v>84</v>
      </c>
      <c r="T16" s="80" t="s">
        <v>90</v>
      </c>
      <c r="U16" s="80"/>
      <c r="V16" s="80" t="s">
        <v>91</v>
      </c>
      <c r="W16" s="83" t="s">
        <v>112</v>
      </c>
      <c r="X16" s="84"/>
      <c r="Y16" s="85"/>
      <c r="Z16" s="84"/>
      <c r="AA16" s="85"/>
      <c r="AB16" s="80" t="s">
        <v>92</v>
      </c>
      <c r="AC16" s="80"/>
      <c r="AD16" s="86"/>
      <c r="AE16" s="87"/>
      <c r="AF16" s="88"/>
      <c r="AG16" s="89"/>
      <c r="AH16" s="88"/>
      <c r="AI16" s="89"/>
      <c r="AJ16" s="88"/>
      <c r="AK16" s="89"/>
      <c r="AL16" s="88"/>
      <c r="AM16" s="90"/>
      <c r="AN16" s="90"/>
      <c r="AO16" s="90"/>
      <c r="AP16" s="91" t="s">
        <v>93</v>
      </c>
      <c r="AQ16" s="52"/>
      <c r="AR16" s="92" t="str">
        <f t="shared" ref="AR16:AR22" si="1">IF(B16="X",IF(AN16="","Afectat sau NU?",IF(AN16="DA",IF(((AK16+AL16)-(AE16+AF16))*24&lt;-720,"Neinformat",((AK16+AL16)-(AE16+AF16))*24),"Nu a fost afectat producator/consumator")),"")</f>
        <v/>
      </c>
      <c r="AS16" s="93" t="str">
        <f t="shared" ref="AS16:AS22" si="2">IF(B16="X",IF(AN16="DA",IF(AR16&lt;6,LEN(TRIM(V16))-LEN(SUBSTITUTE(V16,CHAR(44),""))+1,0),"-"),"")</f>
        <v/>
      </c>
      <c r="AT16" s="94" t="str">
        <f t="shared" ref="AT16:AT22" si="3">IF(B16="X",IF(AN16="DA",LEN(TRIM(V16))-LEN(SUBSTITUTE(V16,CHAR(44),""))+1,"-"),"")</f>
        <v/>
      </c>
      <c r="AU16" s="92" t="str">
        <f t="shared" ref="AU16:AU22" si="4">IF(B16="X",IF(AN16="","Afectat sau NU?",IF(AN16="DA",IF(((AI16+AJ16)-(AE16+AF16))*24&lt;-720,"Neinformat",((AI16+AJ16)-(AE16+AF16))*24),"Nu a fost afectat producator/consumator")),"")</f>
        <v/>
      </c>
      <c r="AV16" s="93" t="str">
        <f t="shared" ref="AV16:AV22" si="5">IF(B16="X",IF(AN16="DA",IF(AU16&lt;6,LEN(TRIM(U16))-LEN(SUBSTITUTE(U16,CHAR(44),""))+1,0),"-"),"")</f>
        <v/>
      </c>
      <c r="AW16" s="94" t="str">
        <f t="shared" ref="AW16:AW22" si="6">IF(B16="X",IF(AN16="DA",LEN(TRIM(U16))-LEN(SUBSTITUTE(U16,CHAR(44),""))+1,"-"),"")</f>
        <v/>
      </c>
      <c r="AX16" s="92" t="str">
        <f t="shared" ref="AX16:AX22" si="7">IF(B16="X",IF(AN16="","Afectat sau NU?",IF(AN16="DA",((AG16+AH16)-(AE16+AF16))*24,"Nu a fost afectat producator/consumator")),"")</f>
        <v/>
      </c>
      <c r="AY16" s="93" t="str">
        <f t="shared" ref="AY16:AY22" si="8">IF(B16="X",IF(AN16="DA",IF(AX16&gt;24,IF(BA16="NU",0,LEN(TRIM(V16))-LEN(SUBSTITUTE(V16,CHAR(44),""))+1),0),"-"),"")</f>
        <v/>
      </c>
      <c r="AZ16" s="94" t="str">
        <f t="shared" ref="AZ16:AZ22" si="9">IF(B16="X",IF(AN16="DA",IF(AX16&gt;24,LEN(TRIM(V16))-LEN(SUBSTITUTE(V16,CHAR(44),""))+1,0),"-"),"")</f>
        <v/>
      </c>
      <c r="BA16" s="51"/>
      <c r="BB16" s="51"/>
      <c r="BC16" s="51"/>
      <c r="BD16" s="51"/>
      <c r="BE16" s="51"/>
      <c r="BF16" s="96" t="str">
        <f t="shared" ref="BF16:BF22" si="10">IF(C16="X",IF(AN16="","Afectat sau NU?",IF(AN16="DA",IF(AK16="","Neinformat",NETWORKDAYS(AK16+AL16,AE16+AF16,$BS$2:$BS$14)-2),"Nu a fost afectat producator/consumator")),"")</f>
        <v>Afectat sau NU?</v>
      </c>
      <c r="BG16" s="93" t="str">
        <f t="shared" ref="BG16:BG22" si="11">IF(C16="X",IF(AN16="DA",IF(AND(BF16&gt;=5,AK16&lt;&gt;""),LEN(TRIM(V16))-LEN(SUBSTITUTE(V16,CHAR(44),""))+1,0),"-"),"")</f>
        <v>-</v>
      </c>
      <c r="BH16" s="94" t="str">
        <f t="shared" ref="BH16:BH22" si="12">IF(C16="X",IF(AN16="DA",LEN(TRIM(V16))-LEN(SUBSTITUTE(V16,CHAR(44),""))+1,"-"),"")</f>
        <v>-</v>
      </c>
      <c r="BI16" s="97" t="str">
        <f t="shared" ref="BI16:BI22" si="13">IF(C16="X",IF(AN16="","Afectat sau NU?",IF(AN16="DA",IF(AI16="","Neinformat",NETWORKDAYS(AI16+AJ16,AE16+AF16,$BS$2:$BS$14)-2),"Nu a fost afectat producator/consumator")),"")</f>
        <v>Afectat sau NU?</v>
      </c>
      <c r="BJ16" s="93" t="str">
        <f t="shared" ref="BJ16:BJ22" si="14">IF(C16="X",IF(AN16="DA",IF(AND(BI16&gt;=5,AI16&lt;&gt;""),LEN(TRIM(U16))-LEN(SUBSTITUTE(U16,CHAR(44),""))+1,0),"-"),"")</f>
        <v>-</v>
      </c>
      <c r="BK16" s="95" t="str">
        <f t="shared" ref="BK16:BK22" si="15">IF(C16="X",IF(AN16="DA",LEN(TRIM(U16))-LEN(SUBSTITUTE(U16,CHAR(44),""))+1,"-"),"")</f>
        <v>-</v>
      </c>
      <c r="BL16" s="96" t="str">
        <f t="shared" ref="BL16:BL22" si="16">IF(C16="X",IF(AN16="","Afectat sau NU?",IF(AN16="DA",((AG16+AH16)-(Z16+AA16))*24,"Nu a fost afectat producator/consumator")),"")</f>
        <v>Afectat sau NU?</v>
      </c>
      <c r="BM16" s="93" t="str">
        <f t="shared" ref="BM16:BM22" si="17">IF(C16="X",IF(AN16&lt;&gt;"DA","-",IF(AND(AN16="DA",BL16&lt;=0),LEN(TRIM(V16))-LEN(SUBSTITUTE(V16,CHAR(44),""))+1+LEN(TRIM(U16))-LEN(SUBSTITUTE(U16,CHAR(44),""))+1,0)),"")</f>
        <v>-</v>
      </c>
      <c r="BN16" s="94" t="str">
        <f t="shared" ref="BN16:BN22" si="18">IF(C16="X",IF(AN16="DA",LEN(TRIM(V16))-LEN(SUBSTITUTE(V16,CHAR(44),""))+1+LEN(TRIM(U16))-LEN(SUBSTITUTE(U16,CHAR(44),""))+1,"-"),"")</f>
        <v>-</v>
      </c>
    </row>
    <row r="17" spans="1:66" s="10" customFormat="1" ht="29.25" thickBot="1" x14ac:dyDescent="0.3">
      <c r="A17" s="79">
        <f t="shared" si="0"/>
        <v>2</v>
      </c>
      <c r="B17" s="80" t="s">
        <v>84</v>
      </c>
      <c r="C17" s="80" t="s">
        <v>85</v>
      </c>
      <c r="D17" s="81" t="s">
        <v>108</v>
      </c>
      <c r="E17" s="80">
        <v>145676</v>
      </c>
      <c r="F17" s="80" t="s">
        <v>109</v>
      </c>
      <c r="G17" s="80" t="s">
        <v>96</v>
      </c>
      <c r="H17" s="82">
        <v>434864.28</v>
      </c>
      <c r="I17" s="82">
        <v>502349.67</v>
      </c>
      <c r="J17" s="82">
        <v>434864.28</v>
      </c>
      <c r="K17" s="82">
        <v>502349.67</v>
      </c>
      <c r="L17" s="80" t="s">
        <v>84</v>
      </c>
      <c r="M17" s="80" t="s">
        <v>84</v>
      </c>
      <c r="N17" s="80" t="s">
        <v>110</v>
      </c>
      <c r="O17" s="80" t="s">
        <v>109</v>
      </c>
      <c r="P17" s="80" t="s">
        <v>84</v>
      </c>
      <c r="Q17" s="80" t="s">
        <v>84</v>
      </c>
      <c r="R17" s="80" t="s">
        <v>84</v>
      </c>
      <c r="S17" s="80" t="s">
        <v>84</v>
      </c>
      <c r="T17" s="80" t="s">
        <v>90</v>
      </c>
      <c r="U17" s="80"/>
      <c r="V17" s="80" t="s">
        <v>91</v>
      </c>
      <c r="W17" s="83" t="s">
        <v>112</v>
      </c>
      <c r="X17" s="84"/>
      <c r="Y17" s="85"/>
      <c r="Z17" s="84"/>
      <c r="AA17" s="85"/>
      <c r="AB17" s="80" t="s">
        <v>98</v>
      </c>
      <c r="AC17" s="80"/>
      <c r="AD17" s="86"/>
      <c r="AE17" s="87"/>
      <c r="AF17" s="88"/>
      <c r="AG17" s="89"/>
      <c r="AH17" s="88"/>
      <c r="AI17" s="89"/>
      <c r="AJ17" s="88"/>
      <c r="AK17" s="89"/>
      <c r="AL17" s="88"/>
      <c r="AM17" s="90"/>
      <c r="AN17" s="90"/>
      <c r="AO17" s="90"/>
      <c r="AP17" s="91" t="s">
        <v>111</v>
      </c>
      <c r="AQ17" s="52"/>
      <c r="AR17" s="92" t="str">
        <f t="shared" si="1"/>
        <v/>
      </c>
      <c r="AS17" s="93" t="str">
        <f t="shared" si="2"/>
        <v/>
      </c>
      <c r="AT17" s="94" t="str">
        <f t="shared" si="3"/>
        <v/>
      </c>
      <c r="AU17" s="92" t="str">
        <f t="shared" si="4"/>
        <v/>
      </c>
      <c r="AV17" s="93" t="str">
        <f t="shared" si="5"/>
        <v/>
      </c>
      <c r="AW17" s="94" t="str">
        <f t="shared" si="6"/>
        <v/>
      </c>
      <c r="AX17" s="92" t="str">
        <f t="shared" si="7"/>
        <v/>
      </c>
      <c r="AY17" s="93" t="str">
        <f t="shared" si="8"/>
        <v/>
      </c>
      <c r="AZ17" s="94" t="str">
        <f t="shared" si="9"/>
        <v/>
      </c>
      <c r="BA17" s="51"/>
      <c r="BB17" s="51"/>
      <c r="BC17" s="51"/>
      <c r="BD17" s="51"/>
      <c r="BE17" s="51"/>
      <c r="BF17" s="96" t="str">
        <f t="shared" si="10"/>
        <v>Afectat sau NU?</v>
      </c>
      <c r="BG17" s="93" t="str">
        <f t="shared" si="11"/>
        <v>-</v>
      </c>
      <c r="BH17" s="94" t="str">
        <f t="shared" si="12"/>
        <v>-</v>
      </c>
      <c r="BI17" s="97" t="str">
        <f t="shared" si="13"/>
        <v>Afectat sau NU?</v>
      </c>
      <c r="BJ17" s="93" t="str">
        <f t="shared" si="14"/>
        <v>-</v>
      </c>
      <c r="BK17" s="95" t="str">
        <f t="shared" si="15"/>
        <v>-</v>
      </c>
      <c r="BL17" s="96" t="str">
        <f t="shared" si="16"/>
        <v>Afectat sau NU?</v>
      </c>
      <c r="BM17" s="93" t="str">
        <f t="shared" si="17"/>
        <v>-</v>
      </c>
      <c r="BN17" s="94" t="str">
        <f t="shared" si="18"/>
        <v>-</v>
      </c>
    </row>
    <row r="18" spans="1:66" s="10" customFormat="1" x14ac:dyDescent="0.25">
      <c r="A18" s="111">
        <f>A17+1</f>
        <v>3</v>
      </c>
      <c r="B18" s="98" t="s">
        <v>84</v>
      </c>
      <c r="C18" s="98" t="s">
        <v>85</v>
      </c>
      <c r="D18" s="99" t="s">
        <v>94</v>
      </c>
      <c r="E18" s="98">
        <v>144090</v>
      </c>
      <c r="F18" s="98" t="s">
        <v>95</v>
      </c>
      <c r="G18" s="98" t="s">
        <v>96</v>
      </c>
      <c r="H18" s="100">
        <v>451489.67</v>
      </c>
      <c r="I18" s="100">
        <v>466968.99</v>
      </c>
      <c r="J18" s="100">
        <v>451489.67</v>
      </c>
      <c r="K18" s="100">
        <v>466968.99</v>
      </c>
      <c r="L18" s="98" t="s">
        <v>84</v>
      </c>
      <c r="M18" s="98" t="s">
        <v>84</v>
      </c>
      <c r="N18" s="98" t="s">
        <v>97</v>
      </c>
      <c r="O18" s="98" t="s">
        <v>95</v>
      </c>
      <c r="P18" s="98" t="s">
        <v>84</v>
      </c>
      <c r="Q18" s="98" t="s">
        <v>84</v>
      </c>
      <c r="R18" s="98" t="s">
        <v>84</v>
      </c>
      <c r="S18" s="98" t="s">
        <v>84</v>
      </c>
      <c r="T18" s="98" t="s">
        <v>90</v>
      </c>
      <c r="U18" s="98"/>
      <c r="V18" s="98" t="s">
        <v>91</v>
      </c>
      <c r="W18" s="112" t="s">
        <v>112</v>
      </c>
      <c r="X18" s="101"/>
      <c r="Y18" s="102"/>
      <c r="Z18" s="101"/>
      <c r="AA18" s="102"/>
      <c r="AB18" s="98" t="s">
        <v>98</v>
      </c>
      <c r="AC18" s="98"/>
      <c r="AD18" s="103"/>
      <c r="AE18" s="113"/>
      <c r="AF18" s="114"/>
      <c r="AG18" s="115"/>
      <c r="AH18" s="114"/>
      <c r="AI18" s="115"/>
      <c r="AJ18" s="114"/>
      <c r="AK18" s="115"/>
      <c r="AL18" s="114"/>
      <c r="AM18" s="116"/>
      <c r="AN18" s="116"/>
      <c r="AO18" s="116"/>
      <c r="AP18" s="104" t="s">
        <v>99</v>
      </c>
      <c r="AQ18" s="52"/>
      <c r="AR18" s="105" t="str">
        <f t="shared" si="1"/>
        <v/>
      </c>
      <c r="AS18" s="106" t="str">
        <f t="shared" si="2"/>
        <v/>
      </c>
      <c r="AT18" s="107" t="str">
        <f t="shared" si="3"/>
        <v/>
      </c>
      <c r="AU18" s="105" t="str">
        <f t="shared" si="4"/>
        <v/>
      </c>
      <c r="AV18" s="106" t="str">
        <f t="shared" si="5"/>
        <v/>
      </c>
      <c r="AW18" s="107" t="str">
        <f t="shared" si="6"/>
        <v/>
      </c>
      <c r="AX18" s="105" t="str">
        <f t="shared" si="7"/>
        <v/>
      </c>
      <c r="AY18" s="106" t="str">
        <f t="shared" si="8"/>
        <v/>
      </c>
      <c r="AZ18" s="107" t="str">
        <f t="shared" si="9"/>
        <v/>
      </c>
      <c r="BA18" s="51"/>
      <c r="BB18" s="51"/>
      <c r="BC18" s="51"/>
      <c r="BD18" s="51"/>
      <c r="BE18" s="51"/>
      <c r="BF18" s="109" t="str">
        <f t="shared" si="10"/>
        <v>Afectat sau NU?</v>
      </c>
      <c r="BG18" s="106" t="str">
        <f t="shared" si="11"/>
        <v>-</v>
      </c>
      <c r="BH18" s="107" t="str">
        <f t="shared" si="12"/>
        <v>-</v>
      </c>
      <c r="BI18" s="223" t="str">
        <f t="shared" si="13"/>
        <v>Afectat sau NU?</v>
      </c>
      <c r="BJ18" s="106" t="str">
        <f t="shared" si="14"/>
        <v>-</v>
      </c>
      <c r="BK18" s="108" t="str">
        <f t="shared" si="15"/>
        <v>-</v>
      </c>
      <c r="BL18" s="109" t="str">
        <f t="shared" si="16"/>
        <v>Afectat sau NU?</v>
      </c>
      <c r="BM18" s="106" t="str">
        <f t="shared" si="17"/>
        <v>-</v>
      </c>
      <c r="BN18" s="107" t="str">
        <f t="shared" si="18"/>
        <v>-</v>
      </c>
    </row>
    <row r="19" spans="1:66" s="10" customFormat="1" x14ac:dyDescent="0.25">
      <c r="A19" s="117">
        <f t="shared" si="0"/>
        <v>4</v>
      </c>
      <c r="B19" s="62" t="s">
        <v>84</v>
      </c>
      <c r="C19" s="62" t="s">
        <v>85</v>
      </c>
      <c r="D19" s="63" t="s">
        <v>94</v>
      </c>
      <c r="E19" s="62">
        <v>145364</v>
      </c>
      <c r="F19" s="62" t="s">
        <v>100</v>
      </c>
      <c r="G19" s="62" t="s">
        <v>96</v>
      </c>
      <c r="H19" s="64">
        <v>448491.14</v>
      </c>
      <c r="I19" s="64">
        <v>465243.62</v>
      </c>
      <c r="J19" s="64">
        <v>448491.14</v>
      </c>
      <c r="K19" s="64">
        <v>465243.62</v>
      </c>
      <c r="L19" s="62" t="s">
        <v>84</v>
      </c>
      <c r="M19" s="62" t="s">
        <v>84</v>
      </c>
      <c r="N19" s="62" t="s">
        <v>101</v>
      </c>
      <c r="O19" s="62" t="s">
        <v>100</v>
      </c>
      <c r="P19" s="62" t="s">
        <v>84</v>
      </c>
      <c r="Q19" s="62" t="s">
        <v>84</v>
      </c>
      <c r="R19" s="62" t="s">
        <v>84</v>
      </c>
      <c r="S19" s="62" t="s">
        <v>84</v>
      </c>
      <c r="T19" s="62" t="s">
        <v>90</v>
      </c>
      <c r="U19" s="62"/>
      <c r="V19" s="62" t="s">
        <v>91</v>
      </c>
      <c r="W19" s="65" t="s">
        <v>112</v>
      </c>
      <c r="X19" s="66"/>
      <c r="Y19" s="67"/>
      <c r="Z19" s="66"/>
      <c r="AA19" s="67"/>
      <c r="AB19" s="62" t="s">
        <v>98</v>
      </c>
      <c r="AC19" s="62"/>
      <c r="AD19" s="118"/>
      <c r="AE19" s="119"/>
      <c r="AF19" s="120"/>
      <c r="AG19" s="121"/>
      <c r="AH19" s="120"/>
      <c r="AI19" s="121"/>
      <c r="AJ19" s="120"/>
      <c r="AK19" s="121"/>
      <c r="AL19" s="120"/>
      <c r="AM19" s="122"/>
      <c r="AN19" s="122"/>
      <c r="AO19" s="122"/>
      <c r="AP19" s="123" t="s">
        <v>99</v>
      </c>
      <c r="AQ19" s="52"/>
      <c r="AR19" s="124" t="str">
        <f t="shared" si="1"/>
        <v/>
      </c>
      <c r="AS19" s="68" t="str">
        <f t="shared" si="2"/>
        <v/>
      </c>
      <c r="AT19" s="125" t="str">
        <f t="shared" si="3"/>
        <v/>
      </c>
      <c r="AU19" s="124" t="str">
        <f t="shared" si="4"/>
        <v/>
      </c>
      <c r="AV19" s="68" t="str">
        <f t="shared" si="5"/>
        <v/>
      </c>
      <c r="AW19" s="125" t="str">
        <f t="shared" si="6"/>
        <v/>
      </c>
      <c r="AX19" s="124" t="str">
        <f t="shared" si="7"/>
        <v/>
      </c>
      <c r="AY19" s="68" t="str">
        <f t="shared" si="8"/>
        <v/>
      </c>
      <c r="AZ19" s="125" t="str">
        <f t="shared" si="9"/>
        <v/>
      </c>
      <c r="BA19" s="51"/>
      <c r="BB19" s="51"/>
      <c r="BC19" s="51"/>
      <c r="BD19" s="51"/>
      <c r="BE19" s="51"/>
      <c r="BF19" s="127" t="str">
        <f t="shared" si="10"/>
        <v>Afectat sau NU?</v>
      </c>
      <c r="BG19" s="68" t="str">
        <f t="shared" si="11"/>
        <v>-</v>
      </c>
      <c r="BH19" s="125" t="str">
        <f t="shared" si="12"/>
        <v>-</v>
      </c>
      <c r="BI19" s="128" t="str">
        <f t="shared" si="13"/>
        <v>Afectat sau NU?</v>
      </c>
      <c r="BJ19" s="68" t="str">
        <f t="shared" si="14"/>
        <v>-</v>
      </c>
      <c r="BK19" s="126" t="str">
        <f t="shared" si="15"/>
        <v>-</v>
      </c>
      <c r="BL19" s="127" t="str">
        <f t="shared" si="16"/>
        <v>Afectat sau NU?</v>
      </c>
      <c r="BM19" s="68" t="str">
        <f t="shared" si="17"/>
        <v>-</v>
      </c>
      <c r="BN19" s="125" t="str">
        <f t="shared" si="18"/>
        <v>-</v>
      </c>
    </row>
    <row r="20" spans="1:66" s="10" customFormat="1" x14ac:dyDescent="0.25">
      <c r="A20" s="117">
        <f t="shared" si="0"/>
        <v>5</v>
      </c>
      <c r="B20" s="62" t="s">
        <v>84</v>
      </c>
      <c r="C20" s="62" t="s">
        <v>85</v>
      </c>
      <c r="D20" s="63" t="s">
        <v>94</v>
      </c>
      <c r="E20" s="62">
        <v>145373</v>
      </c>
      <c r="F20" s="62" t="s">
        <v>102</v>
      </c>
      <c r="G20" s="62" t="s">
        <v>96</v>
      </c>
      <c r="H20" s="64">
        <v>449528.49</v>
      </c>
      <c r="I20" s="64">
        <v>462452.81</v>
      </c>
      <c r="J20" s="64">
        <v>449528.49</v>
      </c>
      <c r="K20" s="64">
        <v>462452.81</v>
      </c>
      <c r="L20" s="62" t="s">
        <v>84</v>
      </c>
      <c r="M20" s="62" t="s">
        <v>84</v>
      </c>
      <c r="N20" s="62" t="s">
        <v>103</v>
      </c>
      <c r="O20" s="62" t="s">
        <v>102</v>
      </c>
      <c r="P20" s="62" t="s">
        <v>84</v>
      </c>
      <c r="Q20" s="62" t="s">
        <v>84</v>
      </c>
      <c r="R20" s="62" t="s">
        <v>84</v>
      </c>
      <c r="S20" s="62" t="s">
        <v>84</v>
      </c>
      <c r="T20" s="62" t="s">
        <v>90</v>
      </c>
      <c r="U20" s="62"/>
      <c r="V20" s="62" t="s">
        <v>91</v>
      </c>
      <c r="W20" s="65" t="s">
        <v>112</v>
      </c>
      <c r="X20" s="66"/>
      <c r="Y20" s="67"/>
      <c r="Z20" s="66"/>
      <c r="AA20" s="67"/>
      <c r="AB20" s="62" t="s">
        <v>98</v>
      </c>
      <c r="AC20" s="62"/>
      <c r="AD20" s="118"/>
      <c r="AE20" s="119"/>
      <c r="AF20" s="120"/>
      <c r="AG20" s="121"/>
      <c r="AH20" s="120"/>
      <c r="AI20" s="121"/>
      <c r="AJ20" s="120"/>
      <c r="AK20" s="121"/>
      <c r="AL20" s="120"/>
      <c r="AM20" s="122"/>
      <c r="AN20" s="122"/>
      <c r="AO20" s="122"/>
      <c r="AP20" s="123" t="s">
        <v>99</v>
      </c>
      <c r="AQ20" s="52"/>
      <c r="AR20" s="124" t="str">
        <f t="shared" si="1"/>
        <v/>
      </c>
      <c r="AS20" s="68" t="str">
        <f t="shared" si="2"/>
        <v/>
      </c>
      <c r="AT20" s="125" t="str">
        <f t="shared" si="3"/>
        <v/>
      </c>
      <c r="AU20" s="124" t="str">
        <f t="shared" si="4"/>
        <v/>
      </c>
      <c r="AV20" s="68" t="str">
        <f t="shared" si="5"/>
        <v/>
      </c>
      <c r="AW20" s="125" t="str">
        <f t="shared" si="6"/>
        <v/>
      </c>
      <c r="AX20" s="124" t="str">
        <f t="shared" si="7"/>
        <v/>
      </c>
      <c r="AY20" s="68" t="str">
        <f t="shared" si="8"/>
        <v/>
      </c>
      <c r="AZ20" s="125" t="str">
        <f t="shared" si="9"/>
        <v/>
      </c>
      <c r="BA20" s="51"/>
      <c r="BB20" s="51"/>
      <c r="BC20" s="51"/>
      <c r="BD20" s="51"/>
      <c r="BE20" s="51"/>
      <c r="BF20" s="127" t="str">
        <f t="shared" si="10"/>
        <v>Afectat sau NU?</v>
      </c>
      <c r="BG20" s="68" t="str">
        <f t="shared" si="11"/>
        <v>-</v>
      </c>
      <c r="BH20" s="125" t="str">
        <f t="shared" si="12"/>
        <v>-</v>
      </c>
      <c r="BI20" s="128" t="str">
        <f t="shared" si="13"/>
        <v>Afectat sau NU?</v>
      </c>
      <c r="BJ20" s="68" t="str">
        <f t="shared" si="14"/>
        <v>-</v>
      </c>
      <c r="BK20" s="126" t="str">
        <f t="shared" si="15"/>
        <v>-</v>
      </c>
      <c r="BL20" s="127" t="str">
        <f t="shared" si="16"/>
        <v>Afectat sau NU?</v>
      </c>
      <c r="BM20" s="68" t="str">
        <f t="shared" si="17"/>
        <v>-</v>
      </c>
      <c r="BN20" s="125" t="str">
        <f t="shared" si="18"/>
        <v>-</v>
      </c>
    </row>
    <row r="21" spans="1:66" s="10" customFormat="1" x14ac:dyDescent="0.25">
      <c r="A21" s="117">
        <f t="shared" si="0"/>
        <v>6</v>
      </c>
      <c r="B21" s="62" t="s">
        <v>84</v>
      </c>
      <c r="C21" s="62" t="s">
        <v>85</v>
      </c>
      <c r="D21" s="63" t="s">
        <v>94</v>
      </c>
      <c r="E21" s="62">
        <v>145952</v>
      </c>
      <c r="F21" s="62" t="s">
        <v>104</v>
      </c>
      <c r="G21" s="62" t="s">
        <v>96</v>
      </c>
      <c r="H21" s="64">
        <v>448296.46</v>
      </c>
      <c r="I21" s="64">
        <v>461833.47</v>
      </c>
      <c r="J21" s="64">
        <v>448296.46</v>
      </c>
      <c r="K21" s="64">
        <v>461833.47</v>
      </c>
      <c r="L21" s="62" t="s">
        <v>84</v>
      </c>
      <c r="M21" s="62" t="s">
        <v>84</v>
      </c>
      <c r="N21" s="62" t="s">
        <v>105</v>
      </c>
      <c r="O21" s="62" t="s">
        <v>104</v>
      </c>
      <c r="P21" s="62" t="s">
        <v>84</v>
      </c>
      <c r="Q21" s="62" t="s">
        <v>84</v>
      </c>
      <c r="R21" s="62" t="s">
        <v>84</v>
      </c>
      <c r="S21" s="62" t="s">
        <v>84</v>
      </c>
      <c r="T21" s="62" t="s">
        <v>90</v>
      </c>
      <c r="U21" s="62"/>
      <c r="V21" s="62" t="s">
        <v>91</v>
      </c>
      <c r="W21" s="65" t="s">
        <v>112</v>
      </c>
      <c r="X21" s="66"/>
      <c r="Y21" s="67"/>
      <c r="Z21" s="66"/>
      <c r="AA21" s="67"/>
      <c r="AB21" s="62" t="s">
        <v>98</v>
      </c>
      <c r="AC21" s="62"/>
      <c r="AD21" s="118"/>
      <c r="AE21" s="119"/>
      <c r="AF21" s="120"/>
      <c r="AG21" s="121"/>
      <c r="AH21" s="120"/>
      <c r="AI21" s="121"/>
      <c r="AJ21" s="120"/>
      <c r="AK21" s="121"/>
      <c r="AL21" s="120"/>
      <c r="AM21" s="122"/>
      <c r="AN21" s="122"/>
      <c r="AO21" s="122"/>
      <c r="AP21" s="123" t="s">
        <v>99</v>
      </c>
      <c r="AQ21" s="52"/>
      <c r="AR21" s="124" t="str">
        <f t="shared" si="1"/>
        <v/>
      </c>
      <c r="AS21" s="68" t="str">
        <f t="shared" si="2"/>
        <v/>
      </c>
      <c r="AT21" s="125" t="str">
        <f t="shared" si="3"/>
        <v/>
      </c>
      <c r="AU21" s="124" t="str">
        <f t="shared" si="4"/>
        <v/>
      </c>
      <c r="AV21" s="68" t="str">
        <f t="shared" si="5"/>
        <v/>
      </c>
      <c r="AW21" s="125" t="str">
        <f t="shared" si="6"/>
        <v/>
      </c>
      <c r="AX21" s="124" t="str">
        <f t="shared" si="7"/>
        <v/>
      </c>
      <c r="AY21" s="68" t="str">
        <f t="shared" si="8"/>
        <v/>
      </c>
      <c r="AZ21" s="125" t="str">
        <f t="shared" si="9"/>
        <v/>
      </c>
      <c r="BA21" s="51"/>
      <c r="BB21" s="51"/>
      <c r="BC21" s="51"/>
      <c r="BD21" s="51"/>
      <c r="BE21" s="51"/>
      <c r="BF21" s="127" t="str">
        <f t="shared" si="10"/>
        <v>Afectat sau NU?</v>
      </c>
      <c r="BG21" s="68" t="str">
        <f t="shared" si="11"/>
        <v>-</v>
      </c>
      <c r="BH21" s="125" t="str">
        <f t="shared" si="12"/>
        <v>-</v>
      </c>
      <c r="BI21" s="128" t="str">
        <f t="shared" si="13"/>
        <v>Afectat sau NU?</v>
      </c>
      <c r="BJ21" s="68" t="str">
        <f t="shared" si="14"/>
        <v>-</v>
      </c>
      <c r="BK21" s="126" t="str">
        <f t="shared" si="15"/>
        <v>-</v>
      </c>
      <c r="BL21" s="127" t="str">
        <f t="shared" si="16"/>
        <v>Afectat sau NU?</v>
      </c>
      <c r="BM21" s="68" t="str">
        <f t="shared" si="17"/>
        <v>-</v>
      </c>
      <c r="BN21" s="125" t="str">
        <f t="shared" si="18"/>
        <v>-</v>
      </c>
    </row>
    <row r="22" spans="1:66" s="10" customFormat="1" ht="15" thickBot="1" x14ac:dyDescent="0.3">
      <c r="A22" s="110">
        <f t="shared" si="0"/>
        <v>7</v>
      </c>
      <c r="B22" s="129" t="s">
        <v>84</v>
      </c>
      <c r="C22" s="129" t="s">
        <v>85</v>
      </c>
      <c r="D22" s="130" t="s">
        <v>94</v>
      </c>
      <c r="E22" s="129">
        <v>145943</v>
      </c>
      <c r="F22" s="129" t="s">
        <v>106</v>
      </c>
      <c r="G22" s="129" t="s">
        <v>96</v>
      </c>
      <c r="H22" s="131">
        <v>445948.45</v>
      </c>
      <c r="I22" s="131">
        <v>460774.96</v>
      </c>
      <c r="J22" s="131">
        <v>445948.45</v>
      </c>
      <c r="K22" s="131">
        <v>460774.96</v>
      </c>
      <c r="L22" s="129" t="s">
        <v>84</v>
      </c>
      <c r="M22" s="129" t="s">
        <v>84</v>
      </c>
      <c r="N22" s="129" t="s">
        <v>107</v>
      </c>
      <c r="O22" s="129" t="s">
        <v>106</v>
      </c>
      <c r="P22" s="129" t="s">
        <v>84</v>
      </c>
      <c r="Q22" s="129" t="s">
        <v>84</v>
      </c>
      <c r="R22" s="129" t="s">
        <v>84</v>
      </c>
      <c r="S22" s="129" t="s">
        <v>84</v>
      </c>
      <c r="T22" s="129" t="s">
        <v>90</v>
      </c>
      <c r="U22" s="129"/>
      <c r="V22" s="129" t="s">
        <v>91</v>
      </c>
      <c r="W22" s="132" t="s">
        <v>112</v>
      </c>
      <c r="X22" s="133"/>
      <c r="Y22" s="134"/>
      <c r="Z22" s="133"/>
      <c r="AA22" s="134"/>
      <c r="AB22" s="129" t="s">
        <v>98</v>
      </c>
      <c r="AC22" s="129"/>
      <c r="AD22" s="135"/>
      <c r="AE22" s="136"/>
      <c r="AF22" s="137"/>
      <c r="AG22" s="138"/>
      <c r="AH22" s="137"/>
      <c r="AI22" s="138"/>
      <c r="AJ22" s="137"/>
      <c r="AK22" s="138"/>
      <c r="AL22" s="137"/>
      <c r="AM22" s="139"/>
      <c r="AN22" s="139"/>
      <c r="AO22" s="139"/>
      <c r="AP22" s="140" t="s">
        <v>99</v>
      </c>
      <c r="AQ22" s="52"/>
      <c r="AR22" s="141" t="str">
        <f t="shared" si="1"/>
        <v/>
      </c>
      <c r="AS22" s="142" t="str">
        <f t="shared" si="2"/>
        <v/>
      </c>
      <c r="AT22" s="143" t="str">
        <f t="shared" si="3"/>
        <v/>
      </c>
      <c r="AU22" s="141" t="str">
        <f t="shared" si="4"/>
        <v/>
      </c>
      <c r="AV22" s="142" t="str">
        <f t="shared" si="5"/>
        <v/>
      </c>
      <c r="AW22" s="143" t="str">
        <f t="shared" si="6"/>
        <v/>
      </c>
      <c r="AX22" s="141" t="str">
        <f t="shared" si="7"/>
        <v/>
      </c>
      <c r="AY22" s="142" t="str">
        <f t="shared" si="8"/>
        <v/>
      </c>
      <c r="AZ22" s="143" t="str">
        <f t="shared" si="9"/>
        <v/>
      </c>
      <c r="BA22" s="51"/>
      <c r="BB22" s="51"/>
      <c r="BC22" s="51"/>
      <c r="BD22" s="51"/>
      <c r="BE22" s="51"/>
      <c r="BF22" s="145" t="str">
        <f t="shared" si="10"/>
        <v>Afectat sau NU?</v>
      </c>
      <c r="BG22" s="142" t="str">
        <f t="shared" si="11"/>
        <v>-</v>
      </c>
      <c r="BH22" s="143" t="str">
        <f t="shared" si="12"/>
        <v>-</v>
      </c>
      <c r="BI22" s="146" t="str">
        <f t="shared" si="13"/>
        <v>Afectat sau NU?</v>
      </c>
      <c r="BJ22" s="142" t="str">
        <f t="shared" si="14"/>
        <v>-</v>
      </c>
      <c r="BK22" s="144" t="str">
        <f t="shared" si="15"/>
        <v>-</v>
      </c>
      <c r="BL22" s="145" t="str">
        <f t="shared" si="16"/>
        <v>Afectat sau NU?</v>
      </c>
      <c r="BM22" s="142" t="str">
        <f t="shared" si="17"/>
        <v>-</v>
      </c>
      <c r="BN22" s="143" t="str">
        <f t="shared" si="18"/>
        <v>-</v>
      </c>
    </row>
    <row r="23" spans="1:66" s="51" customFormat="1" ht="28.5" x14ac:dyDescent="0.25">
      <c r="A23" s="147">
        <f>A22+1</f>
        <v>8</v>
      </c>
      <c r="B23" s="98" t="s">
        <v>84</v>
      </c>
      <c r="C23" s="98" t="s">
        <v>85</v>
      </c>
      <c r="D23" s="99" t="s">
        <v>113</v>
      </c>
      <c r="E23" s="98">
        <v>20885</v>
      </c>
      <c r="F23" s="98" t="s">
        <v>120</v>
      </c>
      <c r="G23" s="98" t="s">
        <v>118</v>
      </c>
      <c r="H23" s="100">
        <v>613113.21</v>
      </c>
      <c r="I23" s="100">
        <v>553437.6</v>
      </c>
      <c r="J23" s="100">
        <v>613113.21</v>
      </c>
      <c r="K23" s="100">
        <v>553437.6</v>
      </c>
      <c r="L23" s="98" t="s">
        <v>84</v>
      </c>
      <c r="M23" s="98" t="s">
        <v>84</v>
      </c>
      <c r="N23" s="98" t="s">
        <v>114</v>
      </c>
      <c r="O23" s="98" t="s">
        <v>115</v>
      </c>
      <c r="P23" s="98" t="s">
        <v>84</v>
      </c>
      <c r="Q23" s="98" t="s">
        <v>84</v>
      </c>
      <c r="R23" s="98" t="s">
        <v>84</v>
      </c>
      <c r="S23" s="98" t="s">
        <v>84</v>
      </c>
      <c r="T23" s="98" t="s">
        <v>90</v>
      </c>
      <c r="U23" s="98"/>
      <c r="V23" s="98" t="s">
        <v>91</v>
      </c>
      <c r="W23" s="112" t="s">
        <v>112</v>
      </c>
      <c r="X23" s="101"/>
      <c r="Y23" s="102"/>
      <c r="Z23" s="101"/>
      <c r="AA23" s="102"/>
      <c r="AB23" s="98" t="s">
        <v>118</v>
      </c>
      <c r="AC23" s="98"/>
      <c r="AD23" s="103"/>
      <c r="AE23" s="168"/>
      <c r="AF23" s="102"/>
      <c r="AG23" s="101"/>
      <c r="AH23" s="102"/>
      <c r="AI23" s="101"/>
      <c r="AJ23" s="102"/>
      <c r="AK23" s="101"/>
      <c r="AL23" s="102"/>
      <c r="AM23" s="148"/>
      <c r="AN23" s="148"/>
      <c r="AO23" s="148"/>
      <c r="AP23" s="104" t="s">
        <v>119</v>
      </c>
      <c r="AQ23" s="52"/>
      <c r="AR23" s="105" t="str">
        <f t="shared" ref="AR23" si="19">IF(B23="X",IF(AN23="","Afectat sau NU?",IF(AN23="DA",IF(((AK23+AL23)-(AE23+AF23))*24&lt;-720,"Neinformat",((AK23+AL23)-(AE23+AF23))*24),"Nu a fost afectat producator/consumator")),"")</f>
        <v/>
      </c>
      <c r="AS23" s="106" t="str">
        <f t="shared" ref="AS23" si="20">IF(B23="X",IF(AN23="DA",IF(AR23&lt;6,LEN(TRIM(V23))-LEN(SUBSTITUTE(V23,CHAR(44),""))+1,0),"-"),"")</f>
        <v/>
      </c>
      <c r="AT23" s="107" t="str">
        <f t="shared" ref="AT23" si="21">IF(B23="X",IF(AN23="DA",LEN(TRIM(V23))-LEN(SUBSTITUTE(V23,CHAR(44),""))+1,"-"),"")</f>
        <v/>
      </c>
      <c r="AU23" s="105" t="str">
        <f t="shared" ref="AU23" si="22">IF(B23="X",IF(AN23="","Afectat sau NU?",IF(AN23="DA",IF(((AI23+AJ23)-(AE23+AF23))*24&lt;-720,"Neinformat",((AI23+AJ23)-(AE23+AF23))*24),"Nu a fost afectat producator/consumator")),"")</f>
        <v/>
      </c>
      <c r="AV23" s="106" t="str">
        <f t="shared" ref="AV23" si="23">IF(B23="X",IF(AN23="DA",IF(AU23&lt;6,LEN(TRIM(U23))-LEN(SUBSTITUTE(U23,CHAR(44),""))+1,0),"-"),"")</f>
        <v/>
      </c>
      <c r="AW23" s="107" t="str">
        <f t="shared" ref="AW23" si="24">IF(B23="X",IF(AN23="DA",LEN(TRIM(U23))-LEN(SUBSTITUTE(U23,CHAR(44),""))+1,"-"),"")</f>
        <v/>
      </c>
      <c r="AX23" s="105" t="str">
        <f t="shared" ref="AX23" si="25">IF(B23="X",IF(AN23="","Afectat sau NU?",IF(AN23="DA",((AG23+AH23)-(AE23+AF23))*24,"Nu a fost afectat producator/consumator")),"")</f>
        <v/>
      </c>
      <c r="AY23" s="106" t="str">
        <f t="shared" ref="AY23" si="26">IF(B23="X",IF(AN23="DA",IF(AX23&gt;24,IF(BA23="NU",0,LEN(TRIM(V23))-LEN(SUBSTITUTE(V23,CHAR(44),""))+1),0),"-"),"")</f>
        <v/>
      </c>
      <c r="AZ23" s="107" t="str">
        <f t="shared" ref="AZ23" si="27">IF(B23="X",IF(AN23="DA",IF(AX23&gt;24,LEN(TRIM(V23))-LEN(SUBSTITUTE(V23,CHAR(44),""))+1,0),"-"),"")</f>
        <v/>
      </c>
      <c r="BF23" s="109" t="str">
        <f t="shared" ref="BF23" si="28">IF(C23="X",IF(AN23="","Afectat sau NU?",IF(AN23="DA",IF(AK23="","Neinformat",NETWORKDAYS(AK23+AL23,AE23+AF23,$BS$2:$BS$14)-2),"Nu a fost afectat producator/consumator")),"")</f>
        <v>Afectat sau NU?</v>
      </c>
      <c r="BG23" s="106" t="str">
        <f t="shared" ref="BG23" si="29">IF(C23="X",IF(AN23="DA",IF(AND(BF23&gt;=5,AK23&lt;&gt;""),LEN(TRIM(V23))-LEN(SUBSTITUTE(V23,CHAR(44),""))+1,0),"-"),"")</f>
        <v>-</v>
      </c>
      <c r="BH23" s="107" t="str">
        <f t="shared" ref="BH23" si="30">IF(C23="X",IF(AN23="DA",LEN(TRIM(V23))-LEN(SUBSTITUTE(V23,CHAR(44),""))+1,"-"),"")</f>
        <v>-</v>
      </c>
      <c r="BI23" s="223" t="str">
        <f t="shared" ref="BI23" si="31">IF(C23="X",IF(AN23="","Afectat sau NU?",IF(AN23="DA",IF(AI23="","Neinformat",NETWORKDAYS(AI23+AJ23,AE23+AF23,$BS$2:$BS$14)-2),"Nu a fost afectat producator/consumator")),"")</f>
        <v>Afectat sau NU?</v>
      </c>
      <c r="BJ23" s="106" t="str">
        <f t="shared" ref="BJ23" si="32">IF(C23="X",IF(AN23="DA",IF(AND(BI23&gt;=5,AI23&lt;&gt;""),LEN(TRIM(U23))-LEN(SUBSTITUTE(U23,CHAR(44),""))+1,0),"-"),"")</f>
        <v>-</v>
      </c>
      <c r="BK23" s="108" t="str">
        <f t="shared" ref="BK23" si="33">IF(C23="X",IF(AN23="DA",LEN(TRIM(U23))-LEN(SUBSTITUTE(U23,CHAR(44),""))+1,"-"),"")</f>
        <v>-</v>
      </c>
      <c r="BL23" s="109" t="str">
        <f t="shared" ref="BL23" si="34">IF(C23="X",IF(AN23="","Afectat sau NU?",IF(AN23="DA",((AG23+AH23)-(Z23+AA23))*24,"Nu a fost afectat producator/consumator")),"")</f>
        <v>Afectat sau NU?</v>
      </c>
      <c r="BM23" s="106" t="str">
        <f t="shared" ref="BM23" si="35">IF(C23="X",IF(AN23&lt;&gt;"DA","-",IF(AND(AN23="DA",BL23&lt;=0),LEN(TRIM(V23))-LEN(SUBSTITUTE(V23,CHAR(44),""))+1+LEN(TRIM(U23))-LEN(SUBSTITUTE(U23,CHAR(44),""))+1,0)),"")</f>
        <v>-</v>
      </c>
      <c r="BN23" s="107" t="str">
        <f t="shared" ref="BN23" si="36">IF(C23="X",IF(AN23="DA",LEN(TRIM(V23))-LEN(SUBSTITUTE(V23,CHAR(44),""))+1+LEN(TRIM(U23))-LEN(SUBSTITUTE(U23,CHAR(44),""))+1,"-"),"")</f>
        <v>-</v>
      </c>
    </row>
    <row r="24" spans="1:66" s="51" customFormat="1" ht="29.25" thickBot="1" x14ac:dyDescent="0.3">
      <c r="A24" s="110">
        <f t="shared" ref="A24:A71" si="37">A23+1</f>
        <v>9</v>
      </c>
      <c r="B24" s="149" t="s">
        <v>84</v>
      </c>
      <c r="C24" s="149" t="s">
        <v>85</v>
      </c>
      <c r="D24" s="150" t="s">
        <v>113</v>
      </c>
      <c r="E24" s="149">
        <v>20885</v>
      </c>
      <c r="F24" s="149" t="s">
        <v>120</v>
      </c>
      <c r="G24" s="149" t="s">
        <v>118</v>
      </c>
      <c r="H24" s="151">
        <v>612206.31999999995</v>
      </c>
      <c r="I24" s="151">
        <v>550311.31999999995</v>
      </c>
      <c r="J24" s="151">
        <v>612206.31999999995</v>
      </c>
      <c r="K24" s="151">
        <v>550311.31999999995</v>
      </c>
      <c r="L24" s="149" t="s">
        <v>84</v>
      </c>
      <c r="M24" s="149" t="s">
        <v>84</v>
      </c>
      <c r="N24" s="149" t="s">
        <v>116</v>
      </c>
      <c r="O24" s="149" t="s">
        <v>117</v>
      </c>
      <c r="P24" s="149" t="s">
        <v>84</v>
      </c>
      <c r="Q24" s="149" t="s">
        <v>84</v>
      </c>
      <c r="R24" s="149" t="s">
        <v>84</v>
      </c>
      <c r="S24" s="149" t="s">
        <v>84</v>
      </c>
      <c r="T24" s="149" t="s">
        <v>90</v>
      </c>
      <c r="U24" s="149"/>
      <c r="V24" s="149" t="s">
        <v>91</v>
      </c>
      <c r="W24" s="152" t="s">
        <v>112</v>
      </c>
      <c r="X24" s="153"/>
      <c r="Y24" s="154"/>
      <c r="Z24" s="153"/>
      <c r="AA24" s="154"/>
      <c r="AB24" s="149" t="s">
        <v>118</v>
      </c>
      <c r="AC24" s="149"/>
      <c r="AD24" s="172"/>
      <c r="AE24" s="169"/>
      <c r="AF24" s="154"/>
      <c r="AG24" s="153"/>
      <c r="AH24" s="154"/>
      <c r="AI24" s="153"/>
      <c r="AJ24" s="154"/>
      <c r="AK24" s="153"/>
      <c r="AL24" s="154"/>
      <c r="AM24" s="155"/>
      <c r="AN24" s="155"/>
      <c r="AO24" s="155"/>
      <c r="AP24" s="156" t="s">
        <v>119</v>
      </c>
      <c r="AQ24" s="52"/>
      <c r="AR24" s="176" t="str">
        <f t="shared" ref="AR24:AR52" si="38">IF(B24="X",IF(AN24="","Afectat sau NU?",IF(AN24="DA",IF(((AK24+AL24)-(AE24+AF24))*24&lt;-720,"Neinformat",((AK24+AL24)-(AE24+AF24))*24),"Nu a fost afectat producator/consumator")),"")</f>
        <v/>
      </c>
      <c r="AS24" s="177" t="str">
        <f t="shared" ref="AS24:AS52" si="39">IF(B24="X",IF(AN24="DA",IF(AR24&lt;6,LEN(TRIM(V24))-LEN(SUBSTITUTE(V24,CHAR(44),""))+1,0),"-"),"")</f>
        <v/>
      </c>
      <c r="AT24" s="178" t="str">
        <f t="shared" ref="AT24:AT52" si="40">IF(B24="X",IF(AN24="DA",LEN(TRIM(V24))-LEN(SUBSTITUTE(V24,CHAR(44),""))+1,"-"),"")</f>
        <v/>
      </c>
      <c r="AU24" s="176" t="str">
        <f t="shared" ref="AU24:AU52" si="41">IF(B24="X",IF(AN24="","Afectat sau NU?",IF(AN24="DA",IF(((AI24+AJ24)-(AE24+AF24))*24&lt;-720,"Neinformat",((AI24+AJ24)-(AE24+AF24))*24),"Nu a fost afectat producator/consumator")),"")</f>
        <v/>
      </c>
      <c r="AV24" s="177" t="str">
        <f t="shared" ref="AV24:AV52" si="42">IF(B24="X",IF(AN24="DA",IF(AU24&lt;6,LEN(TRIM(U24))-LEN(SUBSTITUTE(U24,CHAR(44),""))+1,0),"-"),"")</f>
        <v/>
      </c>
      <c r="AW24" s="178" t="str">
        <f t="shared" ref="AW24:AW52" si="43">IF(B24="X",IF(AN24="DA",LEN(TRIM(U24))-LEN(SUBSTITUTE(U24,CHAR(44),""))+1,"-"),"")</f>
        <v/>
      </c>
      <c r="AX24" s="176" t="str">
        <f t="shared" ref="AX24:AX52" si="44">IF(B24="X",IF(AN24="","Afectat sau NU?",IF(AN24="DA",((AG24+AH24)-(AE24+AF24))*24,"Nu a fost afectat producator/consumator")),"")</f>
        <v/>
      </c>
      <c r="AY24" s="177" t="str">
        <f t="shared" ref="AY24:AY52" si="45">IF(B24="X",IF(AN24="DA",IF(AX24&gt;24,IF(BA24="NU",0,LEN(TRIM(V24))-LEN(SUBSTITUTE(V24,CHAR(44),""))+1),0),"-"),"")</f>
        <v/>
      </c>
      <c r="AZ24" s="178" t="str">
        <f t="shared" ref="AZ24:AZ52" si="46">IF(B24="X",IF(AN24="DA",IF(AX24&gt;24,LEN(TRIM(V24))-LEN(SUBSTITUTE(V24,CHAR(44),""))+1,0),"-"),"")</f>
        <v/>
      </c>
      <c r="BF24" s="179" t="str">
        <f t="shared" ref="BF24:BF52" si="47">IF(C24="X",IF(AN24="","Afectat sau NU?",IF(AN24="DA",IF(AK24="","Neinformat",NETWORKDAYS(AK24+AL24,AE24+AF24,$BS$2:$BS$14)-2),"Nu a fost afectat producator/consumator")),"")</f>
        <v>Afectat sau NU?</v>
      </c>
      <c r="BG24" s="177" t="str">
        <f t="shared" ref="BG24:BG52" si="48">IF(C24="X",IF(AN24="DA",IF(AND(BF24&gt;=5,AK24&lt;&gt;""),LEN(TRIM(V24))-LEN(SUBSTITUTE(V24,CHAR(44),""))+1,0),"-"),"")</f>
        <v>-</v>
      </c>
      <c r="BH24" s="178" t="str">
        <f t="shared" ref="BH24:BH52" si="49">IF(C24="X",IF(AN24="DA",LEN(TRIM(V24))-LEN(SUBSTITUTE(V24,CHAR(44),""))+1,"-"),"")</f>
        <v>-</v>
      </c>
      <c r="BI24" s="180" t="str">
        <f t="shared" ref="BI24:BI52" si="50">IF(C24="X",IF(AN24="","Afectat sau NU?",IF(AN24="DA",IF(AI24="","Neinformat",NETWORKDAYS(AI24+AJ24,AE24+AF24,$BS$2:$BS$14)-2),"Nu a fost afectat producator/consumator")),"")</f>
        <v>Afectat sau NU?</v>
      </c>
      <c r="BJ24" s="177" t="str">
        <f t="shared" ref="BJ24:BJ52" si="51">IF(C24="X",IF(AN24="DA",IF(AND(BI24&gt;=5,AI24&lt;&gt;""),LEN(TRIM(U24))-LEN(SUBSTITUTE(U24,CHAR(44),""))+1,0),"-"),"")</f>
        <v>-</v>
      </c>
      <c r="BK24" s="181" t="str">
        <f t="shared" ref="BK24:BK52" si="52">IF(C24="X",IF(AN24="DA",LEN(TRIM(U24))-LEN(SUBSTITUTE(U24,CHAR(44),""))+1,"-"),"")</f>
        <v>-</v>
      </c>
      <c r="BL24" s="179" t="str">
        <f t="shared" ref="BL24:BL52" si="53">IF(C24="X",IF(AN24="","Afectat sau NU?",IF(AN24="DA",((AG24+AH24)-(Z24+AA24))*24,"Nu a fost afectat producator/consumator")),"")</f>
        <v>Afectat sau NU?</v>
      </c>
      <c r="BM24" s="177" t="str">
        <f t="shared" ref="BM24:BM52" si="54">IF(C24="X",IF(AN24&lt;&gt;"DA","-",IF(AND(AN24="DA",BL24&lt;=0),LEN(TRIM(V24))-LEN(SUBSTITUTE(V24,CHAR(44),""))+1+LEN(TRIM(U24))-LEN(SUBSTITUTE(U24,CHAR(44),""))+1,0)),"")</f>
        <v>-</v>
      </c>
      <c r="BN24" s="178" t="str">
        <f t="shared" ref="BN24:BN52" si="55">IF(C24="X",IF(AN24="DA",LEN(TRIM(V24))-LEN(SUBSTITUTE(V24,CHAR(44),""))+1+LEN(TRIM(U24))-LEN(SUBSTITUTE(U24,CHAR(44),""))+1,"-"),"")</f>
        <v>-</v>
      </c>
    </row>
    <row r="25" spans="1:66" s="51" customFormat="1" ht="15" thickBot="1" x14ac:dyDescent="0.3">
      <c r="A25" s="79">
        <f t="shared" si="37"/>
        <v>10</v>
      </c>
      <c r="B25" s="80" t="s">
        <v>84</v>
      </c>
      <c r="C25" s="80" t="s">
        <v>85</v>
      </c>
      <c r="D25" s="81" t="s">
        <v>121</v>
      </c>
      <c r="E25" s="80">
        <v>9271</v>
      </c>
      <c r="F25" s="80" t="s">
        <v>92</v>
      </c>
      <c r="G25" s="80" t="s">
        <v>92</v>
      </c>
      <c r="H25" s="82">
        <v>216711.59</v>
      </c>
      <c r="I25" s="82">
        <v>524249.53</v>
      </c>
      <c r="J25" s="82">
        <v>216711.59</v>
      </c>
      <c r="K25" s="82">
        <v>524249.53</v>
      </c>
      <c r="L25" s="80" t="s">
        <v>84</v>
      </c>
      <c r="M25" s="80" t="s">
        <v>84</v>
      </c>
      <c r="N25" s="80" t="s">
        <v>122</v>
      </c>
      <c r="O25" s="80" t="s">
        <v>123</v>
      </c>
      <c r="P25" s="80" t="s">
        <v>84</v>
      </c>
      <c r="Q25" s="80" t="s">
        <v>84</v>
      </c>
      <c r="R25" s="80" t="s">
        <v>84</v>
      </c>
      <c r="S25" s="80" t="s">
        <v>84</v>
      </c>
      <c r="T25" s="80" t="s">
        <v>90</v>
      </c>
      <c r="U25" s="80"/>
      <c r="V25" s="80" t="s">
        <v>91</v>
      </c>
      <c r="W25" s="83" t="s">
        <v>124</v>
      </c>
      <c r="X25" s="84"/>
      <c r="Y25" s="85"/>
      <c r="Z25" s="84"/>
      <c r="AA25" s="85"/>
      <c r="AB25" s="80" t="s">
        <v>92</v>
      </c>
      <c r="AC25" s="80"/>
      <c r="AD25" s="86"/>
      <c r="AE25" s="174"/>
      <c r="AF25" s="85"/>
      <c r="AG25" s="84"/>
      <c r="AH25" s="85"/>
      <c r="AI25" s="84"/>
      <c r="AJ25" s="85"/>
      <c r="AK25" s="84"/>
      <c r="AL25" s="85"/>
      <c r="AM25" s="175"/>
      <c r="AN25" s="175"/>
      <c r="AO25" s="175"/>
      <c r="AP25" s="91" t="s">
        <v>125</v>
      </c>
      <c r="AQ25" s="52"/>
      <c r="AR25" s="92" t="str">
        <f t="shared" si="38"/>
        <v/>
      </c>
      <c r="AS25" s="93" t="str">
        <f t="shared" si="39"/>
        <v/>
      </c>
      <c r="AT25" s="94" t="str">
        <f t="shared" si="40"/>
        <v/>
      </c>
      <c r="AU25" s="92" t="str">
        <f t="shared" si="41"/>
        <v/>
      </c>
      <c r="AV25" s="93" t="str">
        <f t="shared" si="42"/>
        <v/>
      </c>
      <c r="AW25" s="94" t="str">
        <f t="shared" si="43"/>
        <v/>
      </c>
      <c r="AX25" s="92" t="str">
        <f t="shared" si="44"/>
        <v/>
      </c>
      <c r="AY25" s="93" t="str">
        <f t="shared" si="45"/>
        <v/>
      </c>
      <c r="AZ25" s="94" t="str">
        <f t="shared" si="46"/>
        <v/>
      </c>
      <c r="BF25" s="96" t="str">
        <f t="shared" si="47"/>
        <v>Afectat sau NU?</v>
      </c>
      <c r="BG25" s="93" t="str">
        <f t="shared" si="48"/>
        <v>-</v>
      </c>
      <c r="BH25" s="94" t="str">
        <f t="shared" si="49"/>
        <v>-</v>
      </c>
      <c r="BI25" s="97" t="str">
        <f t="shared" si="50"/>
        <v>Afectat sau NU?</v>
      </c>
      <c r="BJ25" s="93" t="str">
        <f t="shared" si="51"/>
        <v>-</v>
      </c>
      <c r="BK25" s="95" t="str">
        <f t="shared" si="52"/>
        <v>-</v>
      </c>
      <c r="BL25" s="96" t="str">
        <f t="shared" si="53"/>
        <v>Afectat sau NU?</v>
      </c>
      <c r="BM25" s="93" t="str">
        <f t="shared" si="54"/>
        <v>-</v>
      </c>
      <c r="BN25" s="94" t="str">
        <f t="shared" si="55"/>
        <v>-</v>
      </c>
    </row>
    <row r="26" spans="1:66" s="51" customFormat="1" ht="15" thickBot="1" x14ac:dyDescent="0.3">
      <c r="A26" s="79">
        <f t="shared" si="37"/>
        <v>11</v>
      </c>
      <c r="B26" s="80" t="s">
        <v>84</v>
      </c>
      <c r="C26" s="80" t="s">
        <v>85</v>
      </c>
      <c r="D26" s="81" t="s">
        <v>126</v>
      </c>
      <c r="E26" s="80">
        <v>106398</v>
      </c>
      <c r="F26" s="80" t="s">
        <v>160</v>
      </c>
      <c r="G26" s="80" t="s">
        <v>161</v>
      </c>
      <c r="H26" s="82">
        <v>412768.47</v>
      </c>
      <c r="I26" s="82">
        <v>716349.94</v>
      </c>
      <c r="J26" s="82">
        <v>412768.47</v>
      </c>
      <c r="K26" s="82">
        <v>716349.94</v>
      </c>
      <c r="L26" s="80" t="s">
        <v>84</v>
      </c>
      <c r="M26" s="80" t="s">
        <v>84</v>
      </c>
      <c r="N26" s="80" t="s">
        <v>127</v>
      </c>
      <c r="O26" s="80" t="s">
        <v>128</v>
      </c>
      <c r="P26" s="80" t="s">
        <v>84</v>
      </c>
      <c r="Q26" s="80" t="s">
        <v>84</v>
      </c>
      <c r="R26" s="80" t="s">
        <v>84</v>
      </c>
      <c r="S26" s="80" t="s">
        <v>84</v>
      </c>
      <c r="T26" s="80" t="s">
        <v>90</v>
      </c>
      <c r="U26" s="80"/>
      <c r="V26" s="80" t="s">
        <v>159</v>
      </c>
      <c r="W26" s="83" t="s">
        <v>124</v>
      </c>
      <c r="X26" s="84"/>
      <c r="Y26" s="85"/>
      <c r="Z26" s="84"/>
      <c r="AA26" s="85"/>
      <c r="AB26" s="80" t="s">
        <v>129</v>
      </c>
      <c r="AC26" s="80"/>
      <c r="AD26" s="86"/>
      <c r="AE26" s="174"/>
      <c r="AF26" s="85"/>
      <c r="AG26" s="84"/>
      <c r="AH26" s="85"/>
      <c r="AI26" s="84"/>
      <c r="AJ26" s="85"/>
      <c r="AK26" s="84"/>
      <c r="AL26" s="85"/>
      <c r="AM26" s="175"/>
      <c r="AN26" s="175"/>
      <c r="AO26" s="175"/>
      <c r="AP26" s="91" t="s">
        <v>130</v>
      </c>
      <c r="AQ26" s="52"/>
      <c r="AR26" s="92" t="str">
        <f t="shared" si="38"/>
        <v/>
      </c>
      <c r="AS26" s="93" t="str">
        <f t="shared" si="39"/>
        <v/>
      </c>
      <c r="AT26" s="94" t="str">
        <f t="shared" si="40"/>
        <v/>
      </c>
      <c r="AU26" s="92" t="str">
        <f t="shared" si="41"/>
        <v/>
      </c>
      <c r="AV26" s="93" t="str">
        <f t="shared" si="42"/>
        <v/>
      </c>
      <c r="AW26" s="94" t="str">
        <f t="shared" si="43"/>
        <v/>
      </c>
      <c r="AX26" s="92" t="str">
        <f t="shared" si="44"/>
        <v/>
      </c>
      <c r="AY26" s="93" t="str">
        <f t="shared" si="45"/>
        <v/>
      </c>
      <c r="AZ26" s="94" t="str">
        <f t="shared" si="46"/>
        <v/>
      </c>
      <c r="BF26" s="96" t="str">
        <f t="shared" si="47"/>
        <v>Afectat sau NU?</v>
      </c>
      <c r="BG26" s="93" t="str">
        <f t="shared" si="48"/>
        <v>-</v>
      </c>
      <c r="BH26" s="94" t="str">
        <f t="shared" si="49"/>
        <v>-</v>
      </c>
      <c r="BI26" s="97" t="str">
        <f t="shared" si="50"/>
        <v>Afectat sau NU?</v>
      </c>
      <c r="BJ26" s="93" t="str">
        <f t="shared" si="51"/>
        <v>-</v>
      </c>
      <c r="BK26" s="95" t="str">
        <f t="shared" si="52"/>
        <v>-</v>
      </c>
      <c r="BL26" s="96" t="str">
        <f t="shared" si="53"/>
        <v>Afectat sau NU?</v>
      </c>
      <c r="BM26" s="93" t="str">
        <f t="shared" si="54"/>
        <v>-</v>
      </c>
      <c r="BN26" s="94" t="str">
        <f t="shared" si="55"/>
        <v>-</v>
      </c>
    </row>
    <row r="27" spans="1:66" s="51" customFormat="1" ht="42.75" x14ac:dyDescent="0.25">
      <c r="A27" s="147">
        <f t="shared" si="37"/>
        <v>12</v>
      </c>
      <c r="B27" s="98" t="s">
        <v>84</v>
      </c>
      <c r="C27" s="98" t="s">
        <v>85</v>
      </c>
      <c r="D27" s="99" t="s">
        <v>131</v>
      </c>
      <c r="E27" s="98">
        <v>157013</v>
      </c>
      <c r="F27" s="98" t="s">
        <v>164</v>
      </c>
      <c r="G27" s="98" t="s">
        <v>165</v>
      </c>
      <c r="H27" s="100">
        <v>175362.53</v>
      </c>
      <c r="I27" s="100">
        <v>453811.08</v>
      </c>
      <c r="J27" s="100">
        <v>175362.53</v>
      </c>
      <c r="K27" s="100">
        <v>453811.08</v>
      </c>
      <c r="L27" s="98" t="s">
        <v>84</v>
      </c>
      <c r="M27" s="98" t="s">
        <v>84</v>
      </c>
      <c r="N27" s="98" t="s">
        <v>134</v>
      </c>
      <c r="O27" s="98" t="s">
        <v>162</v>
      </c>
      <c r="P27" s="98" t="s">
        <v>84</v>
      </c>
      <c r="Q27" s="98" t="s">
        <v>84</v>
      </c>
      <c r="R27" s="98" t="s">
        <v>84</v>
      </c>
      <c r="S27" s="98" t="s">
        <v>84</v>
      </c>
      <c r="T27" s="98" t="s">
        <v>265</v>
      </c>
      <c r="U27" s="98"/>
      <c r="V27" s="98" t="s">
        <v>163</v>
      </c>
      <c r="W27" s="112" t="s">
        <v>132</v>
      </c>
      <c r="X27" s="101"/>
      <c r="Y27" s="102"/>
      <c r="Z27" s="101"/>
      <c r="AA27" s="102"/>
      <c r="AB27" s="98" t="s">
        <v>92</v>
      </c>
      <c r="AC27" s="98"/>
      <c r="AD27" s="103"/>
      <c r="AE27" s="168"/>
      <c r="AF27" s="102"/>
      <c r="AG27" s="101"/>
      <c r="AH27" s="102"/>
      <c r="AI27" s="101"/>
      <c r="AJ27" s="102"/>
      <c r="AK27" s="101"/>
      <c r="AL27" s="102"/>
      <c r="AM27" s="148"/>
      <c r="AN27" s="148"/>
      <c r="AO27" s="148"/>
      <c r="AP27" s="104" t="s">
        <v>133</v>
      </c>
      <c r="AQ27" s="52"/>
      <c r="AR27" s="124" t="str">
        <f t="shared" ref="AR27:AR29" si="56">IF(B27="X",IF(AN27="","Afectat sau NU?",IF(AN27="DA",IF(((AK27+AL27)-(AE27+AF27))*24&lt;-720,"Neinformat",((AK27+AL27)-(AE27+AF27))*24),"Nu a fost afectat producator/consumator")),"")</f>
        <v/>
      </c>
      <c r="AS27" s="68" t="str">
        <f t="shared" ref="AS27:AS29" si="57">IF(B27="X",IF(AN27="DA",IF(AR27&lt;6,LEN(TRIM(V27))-LEN(SUBSTITUTE(V27,CHAR(44),""))+1,0),"-"),"")</f>
        <v/>
      </c>
      <c r="AT27" s="125" t="str">
        <f t="shared" ref="AT27:AT29" si="58">IF(B27="X",IF(AN27="DA",LEN(TRIM(V27))-LEN(SUBSTITUTE(V27,CHAR(44),""))+1,"-"),"")</f>
        <v/>
      </c>
      <c r="AU27" s="124" t="str">
        <f t="shared" ref="AU27:AU29" si="59">IF(B27="X",IF(AN27="","Afectat sau NU?",IF(AN27="DA",IF(((AI27+AJ27)-(AE27+AF27))*24&lt;-720,"Neinformat",((AI27+AJ27)-(AE27+AF27))*24),"Nu a fost afectat producator/consumator")),"")</f>
        <v/>
      </c>
      <c r="AV27" s="68" t="str">
        <f t="shared" ref="AV27:AV29" si="60">IF(B27="X",IF(AN27="DA",IF(AU27&lt;6,LEN(TRIM(U27))-LEN(SUBSTITUTE(U27,CHAR(44),""))+1,0),"-"),"")</f>
        <v/>
      </c>
      <c r="AW27" s="125" t="str">
        <f t="shared" ref="AW27:AW29" si="61">IF(B27="X",IF(AN27="DA",LEN(TRIM(U27))-LEN(SUBSTITUTE(U27,CHAR(44),""))+1,"-"),"")</f>
        <v/>
      </c>
      <c r="AX27" s="124" t="str">
        <f t="shared" ref="AX27:AX29" si="62">IF(B27="X",IF(AN27="","Afectat sau NU?",IF(AN27="DA",((AG27+AH27)-(AE27+AF27))*24,"Nu a fost afectat producator/consumator")),"")</f>
        <v/>
      </c>
      <c r="AY27" s="68" t="str">
        <f t="shared" ref="AY27:AY29" si="63">IF(B27="X",IF(AN27="DA",IF(AX27&gt;24,IF(BA27="NU",0,LEN(TRIM(V27))-LEN(SUBSTITUTE(V27,CHAR(44),""))+1),0),"-"),"")</f>
        <v/>
      </c>
      <c r="AZ27" s="125" t="str">
        <f t="shared" ref="AZ27:AZ29" si="64">IF(B27="X",IF(AN27="DA",IF(AX27&gt;24,LEN(TRIM(V27))-LEN(SUBSTITUTE(V27,CHAR(44),""))+1,0),"-"),"")</f>
        <v/>
      </c>
      <c r="BF27" s="127" t="str">
        <f t="shared" ref="BF27:BF29" si="65">IF(C27="X",IF(AN27="","Afectat sau NU?",IF(AN27="DA",IF(AK27="","Neinformat",NETWORKDAYS(AK27+AL27,AE27+AF27,$BS$2:$BS$14)-2),"Nu a fost afectat producator/consumator")),"")</f>
        <v>Afectat sau NU?</v>
      </c>
      <c r="BG27" s="68" t="str">
        <f t="shared" ref="BG27:BG29" si="66">IF(C27="X",IF(AN27="DA",IF(AND(BF27&gt;=5,AK27&lt;&gt;""),LEN(TRIM(V27))-LEN(SUBSTITUTE(V27,CHAR(44),""))+1,0),"-"),"")</f>
        <v>-</v>
      </c>
      <c r="BH27" s="125" t="str">
        <f t="shared" ref="BH27:BH29" si="67">IF(C27="X",IF(AN27="DA",LEN(TRIM(V27))-LEN(SUBSTITUTE(V27,CHAR(44),""))+1,"-"),"")</f>
        <v>-</v>
      </c>
      <c r="BI27" s="128" t="str">
        <f t="shared" ref="BI27:BI29" si="68">IF(C27="X",IF(AN27="","Afectat sau NU?",IF(AN27="DA",IF(AI27="","Neinformat",NETWORKDAYS(AI27+AJ27,AE27+AF27,$BS$2:$BS$14)-2),"Nu a fost afectat producator/consumator")),"")</f>
        <v>Afectat sau NU?</v>
      </c>
      <c r="BJ27" s="68" t="str">
        <f t="shared" ref="BJ27:BJ29" si="69">IF(C27="X",IF(AN27="DA",IF(AND(BI27&gt;=5,AI27&lt;&gt;""),LEN(TRIM(U27))-LEN(SUBSTITUTE(U27,CHAR(44),""))+1,0),"-"),"")</f>
        <v>-</v>
      </c>
      <c r="BK27" s="126" t="str">
        <f t="shared" ref="BK27:BK29" si="70">IF(C27="X",IF(AN27="DA",LEN(TRIM(U27))-LEN(SUBSTITUTE(U27,CHAR(44),""))+1,"-"),"")</f>
        <v>-</v>
      </c>
      <c r="BL27" s="127" t="str">
        <f t="shared" ref="BL27:BL29" si="71">IF(C27="X",IF(AN27="","Afectat sau NU?",IF(AN27="DA",((AG27+AH27)-(Z27+AA27))*24,"Nu a fost afectat producator/consumator")),"")</f>
        <v>Afectat sau NU?</v>
      </c>
      <c r="BM27" s="68" t="str">
        <f t="shared" ref="BM27:BM29" si="72">IF(C27="X",IF(AN27&lt;&gt;"DA","-",IF(AND(AN27="DA",BL27&lt;=0),LEN(TRIM(V27))-LEN(SUBSTITUTE(V27,CHAR(44),""))+1+LEN(TRIM(U27))-LEN(SUBSTITUTE(U27,CHAR(44),""))+1,0)),"")</f>
        <v>-</v>
      </c>
      <c r="BN27" s="125" t="str">
        <f t="shared" ref="BN27:BN29" si="73">IF(C27="X",IF(AN27="DA",LEN(TRIM(V27))-LEN(SUBSTITUTE(V27,CHAR(44),""))+1+LEN(TRIM(U27))-LEN(SUBSTITUTE(U27,CHAR(44),""))+1,"-"),"")</f>
        <v>-</v>
      </c>
    </row>
    <row r="28" spans="1:66" s="51" customFormat="1" ht="42.75" x14ac:dyDescent="0.25">
      <c r="A28" s="117">
        <f t="shared" si="37"/>
        <v>13</v>
      </c>
      <c r="B28" s="53" t="s">
        <v>84</v>
      </c>
      <c r="C28" s="53" t="s">
        <v>85</v>
      </c>
      <c r="D28" s="54" t="s">
        <v>131</v>
      </c>
      <c r="E28" s="53">
        <v>158788</v>
      </c>
      <c r="F28" s="53" t="s">
        <v>136</v>
      </c>
      <c r="G28" s="53" t="s">
        <v>165</v>
      </c>
      <c r="H28" s="55">
        <v>200431.79</v>
      </c>
      <c r="I28" s="55">
        <v>468711.36</v>
      </c>
      <c r="J28" s="55">
        <v>200431.79</v>
      </c>
      <c r="K28" s="55">
        <v>468711.36</v>
      </c>
      <c r="L28" s="53" t="s">
        <v>84</v>
      </c>
      <c r="M28" s="53" t="s">
        <v>84</v>
      </c>
      <c r="N28" s="53" t="s">
        <v>135</v>
      </c>
      <c r="O28" s="53" t="s">
        <v>136</v>
      </c>
      <c r="P28" s="53" t="s">
        <v>84</v>
      </c>
      <c r="Q28" s="53" t="s">
        <v>84</v>
      </c>
      <c r="R28" s="53" t="s">
        <v>84</v>
      </c>
      <c r="S28" s="53" t="s">
        <v>84</v>
      </c>
      <c r="T28" s="53" t="s">
        <v>90</v>
      </c>
      <c r="U28" s="53"/>
      <c r="V28" s="53" t="s">
        <v>166</v>
      </c>
      <c r="W28" s="56" t="s">
        <v>132</v>
      </c>
      <c r="X28" s="57"/>
      <c r="Y28" s="58"/>
      <c r="Z28" s="57"/>
      <c r="AA28" s="58"/>
      <c r="AB28" s="53" t="s">
        <v>92</v>
      </c>
      <c r="AC28" s="53"/>
      <c r="AD28" s="173"/>
      <c r="AE28" s="170"/>
      <c r="AF28" s="58"/>
      <c r="AG28" s="57"/>
      <c r="AH28" s="58"/>
      <c r="AI28" s="57"/>
      <c r="AJ28" s="58"/>
      <c r="AK28" s="57"/>
      <c r="AL28" s="58"/>
      <c r="AM28" s="59"/>
      <c r="AN28" s="59"/>
      <c r="AO28" s="59"/>
      <c r="AP28" s="171" t="s">
        <v>133</v>
      </c>
      <c r="AQ28" s="52"/>
      <c r="AR28" s="164" t="str">
        <f t="shared" si="56"/>
        <v/>
      </c>
      <c r="AS28" s="60" t="str">
        <f t="shared" si="57"/>
        <v/>
      </c>
      <c r="AT28" s="165" t="str">
        <f t="shared" si="58"/>
        <v/>
      </c>
      <c r="AU28" s="164" t="str">
        <f t="shared" si="59"/>
        <v/>
      </c>
      <c r="AV28" s="60" t="str">
        <f t="shared" si="60"/>
        <v/>
      </c>
      <c r="AW28" s="165" t="str">
        <f t="shared" si="61"/>
        <v/>
      </c>
      <c r="AX28" s="164" t="str">
        <f t="shared" si="62"/>
        <v/>
      </c>
      <c r="AY28" s="60" t="str">
        <f t="shared" si="63"/>
        <v/>
      </c>
      <c r="AZ28" s="165" t="str">
        <f t="shared" si="64"/>
        <v/>
      </c>
      <c r="BF28" s="166" t="str">
        <f t="shared" si="65"/>
        <v>Afectat sau NU?</v>
      </c>
      <c r="BG28" s="60" t="str">
        <f t="shared" si="66"/>
        <v>-</v>
      </c>
      <c r="BH28" s="165" t="str">
        <f t="shared" si="67"/>
        <v>-</v>
      </c>
      <c r="BI28" s="163" t="str">
        <f t="shared" si="68"/>
        <v>Afectat sau NU?</v>
      </c>
      <c r="BJ28" s="60" t="str">
        <f t="shared" si="69"/>
        <v>-</v>
      </c>
      <c r="BK28" s="162" t="str">
        <f t="shared" si="70"/>
        <v>-</v>
      </c>
      <c r="BL28" s="166" t="str">
        <f t="shared" si="71"/>
        <v>Afectat sau NU?</v>
      </c>
      <c r="BM28" s="60" t="str">
        <f t="shared" si="72"/>
        <v>-</v>
      </c>
      <c r="BN28" s="165" t="str">
        <f t="shared" si="73"/>
        <v>-</v>
      </c>
    </row>
    <row r="29" spans="1:66" s="51" customFormat="1" ht="42.75" x14ac:dyDescent="0.25">
      <c r="A29" s="117">
        <f t="shared" si="37"/>
        <v>14</v>
      </c>
      <c r="B29" s="53" t="s">
        <v>84</v>
      </c>
      <c r="C29" s="53" t="s">
        <v>85</v>
      </c>
      <c r="D29" s="54" t="s">
        <v>131</v>
      </c>
      <c r="E29" s="53">
        <v>158074</v>
      </c>
      <c r="F29" s="53" t="s">
        <v>168</v>
      </c>
      <c r="G29" s="53" t="s">
        <v>165</v>
      </c>
      <c r="H29" s="55">
        <v>193049.58</v>
      </c>
      <c r="I29" s="55">
        <v>463240.68</v>
      </c>
      <c r="J29" s="55">
        <v>193049.58</v>
      </c>
      <c r="K29" s="55">
        <v>463240.68</v>
      </c>
      <c r="L29" s="53" t="s">
        <v>84</v>
      </c>
      <c r="M29" s="53" t="s">
        <v>84</v>
      </c>
      <c r="N29" s="53" t="s">
        <v>167</v>
      </c>
      <c r="O29" s="53" t="s">
        <v>168</v>
      </c>
      <c r="P29" s="53" t="s">
        <v>84</v>
      </c>
      <c r="Q29" s="53" t="s">
        <v>84</v>
      </c>
      <c r="R29" s="53" t="s">
        <v>84</v>
      </c>
      <c r="S29" s="53" t="s">
        <v>84</v>
      </c>
      <c r="T29" s="53" t="s">
        <v>90</v>
      </c>
      <c r="U29" s="53"/>
      <c r="V29" s="53" t="s">
        <v>166</v>
      </c>
      <c r="W29" s="56" t="s">
        <v>132</v>
      </c>
      <c r="X29" s="57"/>
      <c r="Y29" s="58"/>
      <c r="Z29" s="57"/>
      <c r="AA29" s="58"/>
      <c r="AB29" s="53" t="s">
        <v>92</v>
      </c>
      <c r="AC29" s="53"/>
      <c r="AD29" s="173"/>
      <c r="AE29" s="170"/>
      <c r="AF29" s="58"/>
      <c r="AG29" s="57"/>
      <c r="AH29" s="58"/>
      <c r="AI29" s="57"/>
      <c r="AJ29" s="58"/>
      <c r="AK29" s="57"/>
      <c r="AL29" s="58"/>
      <c r="AM29" s="59"/>
      <c r="AN29" s="59"/>
      <c r="AO29" s="59"/>
      <c r="AP29" s="171" t="s">
        <v>133</v>
      </c>
      <c r="AQ29" s="52"/>
      <c r="AR29" s="164" t="str">
        <f t="shared" si="56"/>
        <v/>
      </c>
      <c r="AS29" s="60" t="str">
        <f t="shared" si="57"/>
        <v/>
      </c>
      <c r="AT29" s="165" t="str">
        <f t="shared" si="58"/>
        <v/>
      </c>
      <c r="AU29" s="164" t="str">
        <f t="shared" si="59"/>
        <v/>
      </c>
      <c r="AV29" s="60" t="str">
        <f t="shared" si="60"/>
        <v/>
      </c>
      <c r="AW29" s="165" t="str">
        <f t="shared" si="61"/>
        <v/>
      </c>
      <c r="AX29" s="164" t="str">
        <f t="shared" si="62"/>
        <v/>
      </c>
      <c r="AY29" s="60" t="str">
        <f t="shared" si="63"/>
        <v/>
      </c>
      <c r="AZ29" s="165" t="str">
        <f t="shared" si="64"/>
        <v/>
      </c>
      <c r="BF29" s="166" t="str">
        <f t="shared" si="65"/>
        <v>Afectat sau NU?</v>
      </c>
      <c r="BG29" s="60" t="str">
        <f t="shared" si="66"/>
        <v>-</v>
      </c>
      <c r="BH29" s="165" t="str">
        <f t="shared" si="67"/>
        <v>-</v>
      </c>
      <c r="BI29" s="163" t="str">
        <f t="shared" si="68"/>
        <v>Afectat sau NU?</v>
      </c>
      <c r="BJ29" s="60" t="str">
        <f t="shared" si="69"/>
        <v>-</v>
      </c>
      <c r="BK29" s="162" t="str">
        <f t="shared" si="70"/>
        <v>-</v>
      </c>
      <c r="BL29" s="166" t="str">
        <f t="shared" si="71"/>
        <v>Afectat sau NU?</v>
      </c>
      <c r="BM29" s="60" t="str">
        <f t="shared" si="72"/>
        <v>-</v>
      </c>
      <c r="BN29" s="165" t="str">
        <f t="shared" si="73"/>
        <v>-</v>
      </c>
    </row>
    <row r="30" spans="1:66" s="51" customFormat="1" ht="42.75" x14ac:dyDescent="0.25">
      <c r="A30" s="117">
        <f t="shared" si="37"/>
        <v>15</v>
      </c>
      <c r="B30" s="53" t="s">
        <v>84</v>
      </c>
      <c r="C30" s="53" t="s">
        <v>85</v>
      </c>
      <c r="D30" s="54" t="s">
        <v>131</v>
      </c>
      <c r="E30" s="53">
        <v>155332</v>
      </c>
      <c r="F30" s="53" t="s">
        <v>138</v>
      </c>
      <c r="G30" s="53" t="s">
        <v>165</v>
      </c>
      <c r="H30" s="55">
        <v>206214.98</v>
      </c>
      <c r="I30" s="55">
        <v>473806.07</v>
      </c>
      <c r="J30" s="55">
        <v>206214.98</v>
      </c>
      <c r="K30" s="55">
        <v>473806.07</v>
      </c>
      <c r="L30" s="53" t="s">
        <v>84</v>
      </c>
      <c r="M30" s="53" t="s">
        <v>84</v>
      </c>
      <c r="N30" s="53" t="s">
        <v>137</v>
      </c>
      <c r="O30" s="53" t="s">
        <v>138</v>
      </c>
      <c r="P30" s="53" t="s">
        <v>84</v>
      </c>
      <c r="Q30" s="53" t="s">
        <v>84</v>
      </c>
      <c r="R30" s="53" t="s">
        <v>84</v>
      </c>
      <c r="S30" s="53" t="s">
        <v>84</v>
      </c>
      <c r="T30" s="53" t="s">
        <v>90</v>
      </c>
      <c r="U30" s="53"/>
      <c r="V30" s="53" t="s">
        <v>91</v>
      </c>
      <c r="W30" s="56" t="s">
        <v>132</v>
      </c>
      <c r="X30" s="57"/>
      <c r="Y30" s="58"/>
      <c r="Z30" s="57"/>
      <c r="AA30" s="58"/>
      <c r="AB30" s="53" t="s">
        <v>92</v>
      </c>
      <c r="AC30" s="53"/>
      <c r="AD30" s="173"/>
      <c r="AE30" s="170"/>
      <c r="AF30" s="58"/>
      <c r="AG30" s="57"/>
      <c r="AH30" s="58"/>
      <c r="AI30" s="57"/>
      <c r="AJ30" s="58"/>
      <c r="AK30" s="57"/>
      <c r="AL30" s="58"/>
      <c r="AM30" s="59"/>
      <c r="AN30" s="59"/>
      <c r="AO30" s="59"/>
      <c r="AP30" s="171" t="s">
        <v>133</v>
      </c>
      <c r="AQ30" s="52"/>
      <c r="AR30" s="164" t="str">
        <f t="shared" si="38"/>
        <v/>
      </c>
      <c r="AS30" s="60" t="str">
        <f t="shared" si="39"/>
        <v/>
      </c>
      <c r="AT30" s="165" t="str">
        <f t="shared" si="40"/>
        <v/>
      </c>
      <c r="AU30" s="164" t="str">
        <f t="shared" si="41"/>
        <v/>
      </c>
      <c r="AV30" s="60" t="str">
        <f t="shared" si="42"/>
        <v/>
      </c>
      <c r="AW30" s="165" t="str">
        <f t="shared" si="43"/>
        <v/>
      </c>
      <c r="AX30" s="164" t="str">
        <f t="shared" si="44"/>
        <v/>
      </c>
      <c r="AY30" s="60" t="str">
        <f t="shared" si="45"/>
        <v/>
      </c>
      <c r="AZ30" s="165" t="str">
        <f t="shared" si="46"/>
        <v/>
      </c>
      <c r="BF30" s="166" t="str">
        <f t="shared" si="47"/>
        <v>Afectat sau NU?</v>
      </c>
      <c r="BG30" s="60" t="str">
        <f t="shared" si="48"/>
        <v>-</v>
      </c>
      <c r="BH30" s="165" t="str">
        <f t="shared" si="49"/>
        <v>-</v>
      </c>
      <c r="BI30" s="163" t="str">
        <f t="shared" si="50"/>
        <v>Afectat sau NU?</v>
      </c>
      <c r="BJ30" s="60" t="str">
        <f t="shared" si="51"/>
        <v>-</v>
      </c>
      <c r="BK30" s="162" t="str">
        <f t="shared" si="52"/>
        <v>-</v>
      </c>
      <c r="BL30" s="166" t="str">
        <f t="shared" si="53"/>
        <v>Afectat sau NU?</v>
      </c>
      <c r="BM30" s="60" t="str">
        <f t="shared" si="54"/>
        <v>-</v>
      </c>
      <c r="BN30" s="165" t="str">
        <f t="shared" si="55"/>
        <v>-</v>
      </c>
    </row>
    <row r="31" spans="1:66" s="51" customFormat="1" ht="42.75" x14ac:dyDescent="0.25">
      <c r="A31" s="117">
        <f t="shared" si="37"/>
        <v>16</v>
      </c>
      <c r="B31" s="53" t="s">
        <v>84</v>
      </c>
      <c r="C31" s="53" t="s">
        <v>85</v>
      </c>
      <c r="D31" s="54" t="s">
        <v>131</v>
      </c>
      <c r="E31" s="53">
        <v>155252</v>
      </c>
      <c r="F31" s="53" t="s">
        <v>170</v>
      </c>
      <c r="G31" s="53" t="s">
        <v>165</v>
      </c>
      <c r="H31" s="55">
        <v>203127.23</v>
      </c>
      <c r="I31" s="55">
        <v>474111.4</v>
      </c>
      <c r="J31" s="55">
        <v>203127.23</v>
      </c>
      <c r="K31" s="55">
        <v>474111.4</v>
      </c>
      <c r="L31" s="53" t="s">
        <v>84</v>
      </c>
      <c r="M31" s="53" t="s">
        <v>84</v>
      </c>
      <c r="N31" s="53" t="s">
        <v>139</v>
      </c>
      <c r="O31" s="53" t="s">
        <v>169</v>
      </c>
      <c r="P31" s="53" t="s">
        <v>84</v>
      </c>
      <c r="Q31" s="53" t="s">
        <v>84</v>
      </c>
      <c r="R31" s="53" t="s">
        <v>84</v>
      </c>
      <c r="S31" s="53" t="s">
        <v>84</v>
      </c>
      <c r="T31" s="53" t="s">
        <v>265</v>
      </c>
      <c r="U31" s="53"/>
      <c r="V31" s="53" t="s">
        <v>140</v>
      </c>
      <c r="W31" s="56" t="s">
        <v>132</v>
      </c>
      <c r="X31" s="57"/>
      <c r="Y31" s="58"/>
      <c r="Z31" s="57"/>
      <c r="AA31" s="58"/>
      <c r="AB31" s="53" t="s">
        <v>92</v>
      </c>
      <c r="AC31" s="53"/>
      <c r="AD31" s="173"/>
      <c r="AE31" s="170"/>
      <c r="AF31" s="58"/>
      <c r="AG31" s="57"/>
      <c r="AH31" s="58"/>
      <c r="AI31" s="57"/>
      <c r="AJ31" s="58"/>
      <c r="AK31" s="57"/>
      <c r="AL31" s="58"/>
      <c r="AM31" s="59"/>
      <c r="AN31" s="59"/>
      <c r="AO31" s="59"/>
      <c r="AP31" s="171" t="s">
        <v>133</v>
      </c>
      <c r="AQ31" s="52"/>
      <c r="AR31" s="164" t="str">
        <f t="shared" si="38"/>
        <v/>
      </c>
      <c r="AS31" s="60" t="str">
        <f t="shared" si="39"/>
        <v/>
      </c>
      <c r="AT31" s="165" t="str">
        <f t="shared" si="40"/>
        <v/>
      </c>
      <c r="AU31" s="164" t="str">
        <f t="shared" si="41"/>
        <v/>
      </c>
      <c r="AV31" s="60" t="str">
        <f t="shared" si="42"/>
        <v/>
      </c>
      <c r="AW31" s="165" t="str">
        <f t="shared" si="43"/>
        <v/>
      </c>
      <c r="AX31" s="164" t="str">
        <f t="shared" si="44"/>
        <v/>
      </c>
      <c r="AY31" s="60" t="str">
        <f t="shared" si="45"/>
        <v/>
      </c>
      <c r="AZ31" s="165" t="str">
        <f t="shared" si="46"/>
        <v/>
      </c>
      <c r="BF31" s="166" t="str">
        <f t="shared" si="47"/>
        <v>Afectat sau NU?</v>
      </c>
      <c r="BG31" s="60" t="str">
        <f t="shared" si="48"/>
        <v>-</v>
      </c>
      <c r="BH31" s="165" t="str">
        <f t="shared" si="49"/>
        <v>-</v>
      </c>
      <c r="BI31" s="163" t="str">
        <f t="shared" si="50"/>
        <v>Afectat sau NU?</v>
      </c>
      <c r="BJ31" s="60" t="str">
        <f t="shared" si="51"/>
        <v>-</v>
      </c>
      <c r="BK31" s="162" t="str">
        <f t="shared" si="52"/>
        <v>-</v>
      </c>
      <c r="BL31" s="166" t="str">
        <f t="shared" si="53"/>
        <v>Afectat sau NU?</v>
      </c>
      <c r="BM31" s="60" t="str">
        <f t="shared" si="54"/>
        <v>-</v>
      </c>
      <c r="BN31" s="165" t="str">
        <f t="shared" si="55"/>
        <v>-</v>
      </c>
    </row>
    <row r="32" spans="1:66" s="51" customFormat="1" ht="42.75" x14ac:dyDescent="0.25">
      <c r="A32" s="117">
        <f t="shared" si="37"/>
        <v>17</v>
      </c>
      <c r="B32" s="53" t="s">
        <v>84</v>
      </c>
      <c r="C32" s="53" t="s">
        <v>85</v>
      </c>
      <c r="D32" s="54" t="s">
        <v>131</v>
      </c>
      <c r="E32" s="53">
        <v>155252</v>
      </c>
      <c r="F32" s="53" t="s">
        <v>170</v>
      </c>
      <c r="G32" s="53" t="s">
        <v>165</v>
      </c>
      <c r="H32" s="55">
        <v>203448.03</v>
      </c>
      <c r="I32" s="55">
        <v>473777.64</v>
      </c>
      <c r="J32" s="55">
        <v>203448.03</v>
      </c>
      <c r="K32" s="55">
        <v>473777.64</v>
      </c>
      <c r="L32" s="53" t="s">
        <v>84</v>
      </c>
      <c r="M32" s="53" t="s">
        <v>84</v>
      </c>
      <c r="N32" s="53" t="s">
        <v>141</v>
      </c>
      <c r="O32" s="53" t="s">
        <v>171</v>
      </c>
      <c r="P32" s="53" t="s">
        <v>84</v>
      </c>
      <c r="Q32" s="53" t="s">
        <v>84</v>
      </c>
      <c r="R32" s="53" t="s">
        <v>84</v>
      </c>
      <c r="S32" s="53" t="s">
        <v>84</v>
      </c>
      <c r="T32" s="53" t="s">
        <v>265</v>
      </c>
      <c r="U32" s="53"/>
      <c r="V32" s="53" t="s">
        <v>172</v>
      </c>
      <c r="W32" s="56" t="s">
        <v>132</v>
      </c>
      <c r="X32" s="57"/>
      <c r="Y32" s="58"/>
      <c r="Z32" s="57"/>
      <c r="AA32" s="58"/>
      <c r="AB32" s="53" t="s">
        <v>92</v>
      </c>
      <c r="AC32" s="53"/>
      <c r="AD32" s="173"/>
      <c r="AE32" s="170"/>
      <c r="AF32" s="58"/>
      <c r="AG32" s="57"/>
      <c r="AH32" s="58"/>
      <c r="AI32" s="57"/>
      <c r="AJ32" s="58"/>
      <c r="AK32" s="57"/>
      <c r="AL32" s="58"/>
      <c r="AM32" s="59"/>
      <c r="AN32" s="59"/>
      <c r="AO32" s="59"/>
      <c r="AP32" s="171" t="s">
        <v>133</v>
      </c>
      <c r="AQ32" s="52"/>
      <c r="AR32" s="164" t="str">
        <f t="shared" ref="AR32" si="74">IF(B32="X",IF(AN32="","Afectat sau NU?",IF(AN32="DA",IF(((AK32+AL32)-(AE32+AF32))*24&lt;-720,"Neinformat",((AK32+AL32)-(AE32+AF32))*24),"Nu a fost afectat producator/consumator")),"")</f>
        <v/>
      </c>
      <c r="AS32" s="60" t="str">
        <f t="shared" ref="AS32" si="75">IF(B32="X",IF(AN32="DA",IF(AR32&lt;6,LEN(TRIM(V32))-LEN(SUBSTITUTE(V32,CHAR(44),""))+1,0),"-"),"")</f>
        <v/>
      </c>
      <c r="AT32" s="165" t="str">
        <f t="shared" ref="AT32" si="76">IF(B32="X",IF(AN32="DA",LEN(TRIM(V32))-LEN(SUBSTITUTE(V32,CHAR(44),""))+1,"-"),"")</f>
        <v/>
      </c>
      <c r="AU32" s="164" t="str">
        <f t="shared" ref="AU32" si="77">IF(B32="X",IF(AN32="","Afectat sau NU?",IF(AN32="DA",IF(((AI32+AJ32)-(AE32+AF32))*24&lt;-720,"Neinformat",((AI32+AJ32)-(AE32+AF32))*24),"Nu a fost afectat producator/consumator")),"")</f>
        <v/>
      </c>
      <c r="AV32" s="60" t="str">
        <f t="shared" ref="AV32" si="78">IF(B32="X",IF(AN32="DA",IF(AU32&lt;6,LEN(TRIM(U32))-LEN(SUBSTITUTE(U32,CHAR(44),""))+1,0),"-"),"")</f>
        <v/>
      </c>
      <c r="AW32" s="165" t="str">
        <f t="shared" ref="AW32" si="79">IF(B32="X",IF(AN32="DA",LEN(TRIM(U32))-LEN(SUBSTITUTE(U32,CHAR(44),""))+1,"-"),"")</f>
        <v/>
      </c>
      <c r="AX32" s="164" t="str">
        <f t="shared" ref="AX32" si="80">IF(B32="X",IF(AN32="","Afectat sau NU?",IF(AN32="DA",((AG32+AH32)-(AE32+AF32))*24,"Nu a fost afectat producator/consumator")),"")</f>
        <v/>
      </c>
      <c r="AY32" s="60" t="str">
        <f t="shared" ref="AY32" si="81">IF(B32="X",IF(AN32="DA",IF(AX32&gt;24,IF(BA32="NU",0,LEN(TRIM(V32))-LEN(SUBSTITUTE(V32,CHAR(44),""))+1),0),"-"),"")</f>
        <v/>
      </c>
      <c r="AZ32" s="165" t="str">
        <f t="shared" ref="AZ32" si="82">IF(B32="X",IF(AN32="DA",IF(AX32&gt;24,LEN(TRIM(V32))-LEN(SUBSTITUTE(V32,CHAR(44),""))+1,0),"-"),"")</f>
        <v/>
      </c>
      <c r="BF32" s="166" t="str">
        <f t="shared" ref="BF32" si="83">IF(C32="X",IF(AN32="","Afectat sau NU?",IF(AN32="DA",IF(AK32="","Neinformat",NETWORKDAYS(AK32+AL32,AE32+AF32,$BS$2:$BS$14)-2),"Nu a fost afectat producator/consumator")),"")</f>
        <v>Afectat sau NU?</v>
      </c>
      <c r="BG32" s="60" t="str">
        <f t="shared" ref="BG32" si="84">IF(C32="X",IF(AN32="DA",IF(AND(BF32&gt;=5,AK32&lt;&gt;""),LEN(TRIM(V32))-LEN(SUBSTITUTE(V32,CHAR(44),""))+1,0),"-"),"")</f>
        <v>-</v>
      </c>
      <c r="BH32" s="165" t="str">
        <f t="shared" ref="BH32" si="85">IF(C32="X",IF(AN32="DA",LEN(TRIM(V32))-LEN(SUBSTITUTE(V32,CHAR(44),""))+1,"-"),"")</f>
        <v>-</v>
      </c>
      <c r="BI32" s="163" t="str">
        <f t="shared" ref="BI32" si="86">IF(C32="X",IF(AN32="","Afectat sau NU?",IF(AN32="DA",IF(AI32="","Neinformat",NETWORKDAYS(AI32+AJ32,AE32+AF32,$BS$2:$BS$14)-2),"Nu a fost afectat producator/consumator")),"")</f>
        <v>Afectat sau NU?</v>
      </c>
      <c r="BJ32" s="60" t="str">
        <f t="shared" ref="BJ32" si="87">IF(C32="X",IF(AN32="DA",IF(AND(BI32&gt;=5,AI32&lt;&gt;""),LEN(TRIM(U32))-LEN(SUBSTITUTE(U32,CHAR(44),""))+1,0),"-"),"")</f>
        <v>-</v>
      </c>
      <c r="BK32" s="162" t="str">
        <f t="shared" ref="BK32" si="88">IF(C32="X",IF(AN32="DA",LEN(TRIM(U32))-LEN(SUBSTITUTE(U32,CHAR(44),""))+1,"-"),"")</f>
        <v>-</v>
      </c>
      <c r="BL32" s="166" t="str">
        <f t="shared" ref="BL32" si="89">IF(C32="X",IF(AN32="","Afectat sau NU?",IF(AN32="DA",((AG32+AH32)-(Z32+AA32))*24,"Nu a fost afectat producator/consumator")),"")</f>
        <v>Afectat sau NU?</v>
      </c>
      <c r="BM32" s="60" t="str">
        <f t="shared" ref="BM32" si="90">IF(C32="X",IF(AN32&lt;&gt;"DA","-",IF(AND(AN32="DA",BL32&lt;=0),LEN(TRIM(V32))-LEN(SUBSTITUTE(V32,CHAR(44),""))+1+LEN(TRIM(U32))-LEN(SUBSTITUTE(U32,CHAR(44),""))+1,0)),"")</f>
        <v>-</v>
      </c>
      <c r="BN32" s="165" t="str">
        <f t="shared" ref="BN32" si="91">IF(C32="X",IF(AN32="DA",LEN(TRIM(V32))-LEN(SUBSTITUTE(V32,CHAR(44),""))+1+LEN(TRIM(U32))-LEN(SUBSTITUTE(U32,CHAR(44),""))+1,"-"),"")</f>
        <v>-</v>
      </c>
    </row>
    <row r="33" spans="1:66" s="51" customFormat="1" ht="42.75" x14ac:dyDescent="0.25">
      <c r="A33" s="117">
        <f t="shared" si="37"/>
        <v>18</v>
      </c>
      <c r="B33" s="53" t="s">
        <v>84</v>
      </c>
      <c r="C33" s="53" t="s">
        <v>85</v>
      </c>
      <c r="D33" s="54" t="s">
        <v>131</v>
      </c>
      <c r="E33" s="53">
        <v>155252</v>
      </c>
      <c r="F33" s="53" t="s">
        <v>170</v>
      </c>
      <c r="G33" s="53" t="s">
        <v>165</v>
      </c>
      <c r="H33" s="55">
        <v>202928.22</v>
      </c>
      <c r="I33" s="55">
        <v>474518.16</v>
      </c>
      <c r="J33" s="55">
        <v>202928.22</v>
      </c>
      <c r="K33" s="55">
        <v>474518.16</v>
      </c>
      <c r="L33" s="53" t="s">
        <v>84</v>
      </c>
      <c r="M33" s="53" t="s">
        <v>84</v>
      </c>
      <c r="N33" s="53" t="s">
        <v>142</v>
      </c>
      <c r="O33" s="53" t="s">
        <v>173</v>
      </c>
      <c r="P33" s="53" t="s">
        <v>84</v>
      </c>
      <c r="Q33" s="53" t="s">
        <v>84</v>
      </c>
      <c r="R33" s="53" t="s">
        <v>84</v>
      </c>
      <c r="S33" s="53" t="s">
        <v>84</v>
      </c>
      <c r="T33" s="53" t="s">
        <v>265</v>
      </c>
      <c r="U33" s="53"/>
      <c r="V33" s="53" t="s">
        <v>174</v>
      </c>
      <c r="W33" s="56" t="s">
        <v>132</v>
      </c>
      <c r="X33" s="57"/>
      <c r="Y33" s="58"/>
      <c r="Z33" s="57"/>
      <c r="AA33" s="58"/>
      <c r="AB33" s="53" t="s">
        <v>92</v>
      </c>
      <c r="AC33" s="53"/>
      <c r="AD33" s="173"/>
      <c r="AE33" s="170"/>
      <c r="AF33" s="58"/>
      <c r="AG33" s="57"/>
      <c r="AH33" s="58"/>
      <c r="AI33" s="57"/>
      <c r="AJ33" s="58"/>
      <c r="AK33" s="57"/>
      <c r="AL33" s="58"/>
      <c r="AM33" s="59"/>
      <c r="AN33" s="59"/>
      <c r="AO33" s="59"/>
      <c r="AP33" s="171" t="s">
        <v>133</v>
      </c>
      <c r="AQ33" s="52"/>
      <c r="AR33" s="164" t="str">
        <f t="shared" si="38"/>
        <v/>
      </c>
      <c r="AS33" s="60" t="str">
        <f t="shared" si="39"/>
        <v/>
      </c>
      <c r="AT33" s="165" t="str">
        <f t="shared" si="40"/>
        <v/>
      </c>
      <c r="AU33" s="164" t="str">
        <f t="shared" si="41"/>
        <v/>
      </c>
      <c r="AV33" s="60" t="str">
        <f t="shared" si="42"/>
        <v/>
      </c>
      <c r="AW33" s="165" t="str">
        <f t="shared" si="43"/>
        <v/>
      </c>
      <c r="AX33" s="164" t="str">
        <f t="shared" si="44"/>
        <v/>
      </c>
      <c r="AY33" s="60" t="str">
        <f t="shared" si="45"/>
        <v/>
      </c>
      <c r="AZ33" s="165" t="str">
        <f t="shared" si="46"/>
        <v/>
      </c>
      <c r="BF33" s="166" t="str">
        <f t="shared" si="47"/>
        <v>Afectat sau NU?</v>
      </c>
      <c r="BG33" s="60" t="str">
        <f t="shared" si="48"/>
        <v>-</v>
      </c>
      <c r="BH33" s="165" t="str">
        <f t="shared" si="49"/>
        <v>-</v>
      </c>
      <c r="BI33" s="163" t="str">
        <f t="shared" si="50"/>
        <v>Afectat sau NU?</v>
      </c>
      <c r="BJ33" s="60" t="str">
        <f t="shared" si="51"/>
        <v>-</v>
      </c>
      <c r="BK33" s="162" t="str">
        <f t="shared" si="52"/>
        <v>-</v>
      </c>
      <c r="BL33" s="166" t="str">
        <f t="shared" si="53"/>
        <v>Afectat sau NU?</v>
      </c>
      <c r="BM33" s="60" t="str">
        <f t="shared" si="54"/>
        <v>-</v>
      </c>
      <c r="BN33" s="165" t="str">
        <f t="shared" si="55"/>
        <v>-</v>
      </c>
    </row>
    <row r="34" spans="1:66" s="51" customFormat="1" ht="42.75" x14ac:dyDescent="0.25">
      <c r="A34" s="117">
        <f t="shared" si="37"/>
        <v>19</v>
      </c>
      <c r="B34" s="53" t="s">
        <v>84</v>
      </c>
      <c r="C34" s="53" t="s">
        <v>85</v>
      </c>
      <c r="D34" s="54" t="s">
        <v>131</v>
      </c>
      <c r="E34" s="53">
        <v>155252</v>
      </c>
      <c r="F34" s="53" t="s">
        <v>170</v>
      </c>
      <c r="G34" s="53" t="s">
        <v>165</v>
      </c>
      <c r="H34" s="55">
        <v>203128.51</v>
      </c>
      <c r="I34" s="55">
        <v>474110.73</v>
      </c>
      <c r="J34" s="55">
        <v>203128.51</v>
      </c>
      <c r="K34" s="55">
        <v>474110.73</v>
      </c>
      <c r="L34" s="53" t="s">
        <v>84</v>
      </c>
      <c r="M34" s="53" t="s">
        <v>84</v>
      </c>
      <c r="N34" s="53" t="s">
        <v>143</v>
      </c>
      <c r="O34" s="53" t="s">
        <v>175</v>
      </c>
      <c r="P34" s="53" t="s">
        <v>84</v>
      </c>
      <c r="Q34" s="53" t="s">
        <v>84</v>
      </c>
      <c r="R34" s="53" t="s">
        <v>84</v>
      </c>
      <c r="S34" s="53" t="s">
        <v>84</v>
      </c>
      <c r="T34" s="53" t="s">
        <v>265</v>
      </c>
      <c r="U34" s="53"/>
      <c r="V34" s="53" t="s">
        <v>176</v>
      </c>
      <c r="W34" s="56" t="s">
        <v>132</v>
      </c>
      <c r="X34" s="57"/>
      <c r="Y34" s="58"/>
      <c r="Z34" s="57"/>
      <c r="AA34" s="58"/>
      <c r="AB34" s="53" t="s">
        <v>92</v>
      </c>
      <c r="AC34" s="53"/>
      <c r="AD34" s="173"/>
      <c r="AE34" s="170"/>
      <c r="AF34" s="58"/>
      <c r="AG34" s="57"/>
      <c r="AH34" s="58"/>
      <c r="AI34" s="57"/>
      <c r="AJ34" s="58"/>
      <c r="AK34" s="57"/>
      <c r="AL34" s="58"/>
      <c r="AM34" s="59"/>
      <c r="AN34" s="59"/>
      <c r="AO34" s="59"/>
      <c r="AP34" s="171" t="s">
        <v>133</v>
      </c>
      <c r="AQ34" s="52"/>
      <c r="AR34" s="164" t="str">
        <f t="shared" si="38"/>
        <v/>
      </c>
      <c r="AS34" s="60" t="str">
        <f t="shared" si="39"/>
        <v/>
      </c>
      <c r="AT34" s="165" t="str">
        <f t="shared" si="40"/>
        <v/>
      </c>
      <c r="AU34" s="164" t="str">
        <f t="shared" si="41"/>
        <v/>
      </c>
      <c r="AV34" s="60" t="str">
        <f t="shared" si="42"/>
        <v/>
      </c>
      <c r="AW34" s="165" t="str">
        <f t="shared" si="43"/>
        <v/>
      </c>
      <c r="AX34" s="164" t="str">
        <f t="shared" si="44"/>
        <v/>
      </c>
      <c r="AY34" s="60" t="str">
        <f t="shared" si="45"/>
        <v/>
      </c>
      <c r="AZ34" s="165" t="str">
        <f t="shared" si="46"/>
        <v/>
      </c>
      <c r="BF34" s="166" t="str">
        <f t="shared" si="47"/>
        <v>Afectat sau NU?</v>
      </c>
      <c r="BG34" s="60" t="str">
        <f t="shared" si="48"/>
        <v>-</v>
      </c>
      <c r="BH34" s="165" t="str">
        <f t="shared" si="49"/>
        <v>-</v>
      </c>
      <c r="BI34" s="163" t="str">
        <f t="shared" si="50"/>
        <v>Afectat sau NU?</v>
      </c>
      <c r="BJ34" s="60" t="str">
        <f t="shared" si="51"/>
        <v>-</v>
      </c>
      <c r="BK34" s="162" t="str">
        <f t="shared" si="52"/>
        <v>-</v>
      </c>
      <c r="BL34" s="166" t="str">
        <f t="shared" si="53"/>
        <v>Afectat sau NU?</v>
      </c>
      <c r="BM34" s="60" t="str">
        <f t="shared" si="54"/>
        <v>-</v>
      </c>
      <c r="BN34" s="165" t="str">
        <f t="shared" si="55"/>
        <v>-</v>
      </c>
    </row>
    <row r="35" spans="1:66" s="51" customFormat="1" ht="42.75" x14ac:dyDescent="0.25">
      <c r="A35" s="117">
        <f t="shared" si="37"/>
        <v>20</v>
      </c>
      <c r="B35" s="53" t="s">
        <v>84</v>
      </c>
      <c r="C35" s="53" t="s">
        <v>85</v>
      </c>
      <c r="D35" s="54" t="s">
        <v>131</v>
      </c>
      <c r="E35" s="53">
        <v>158724</v>
      </c>
      <c r="F35" s="53" t="s">
        <v>145</v>
      </c>
      <c r="G35" s="53" t="s">
        <v>165</v>
      </c>
      <c r="H35" s="55">
        <v>199343.46</v>
      </c>
      <c r="I35" s="55">
        <v>475200</v>
      </c>
      <c r="J35" s="55">
        <v>199343.46</v>
      </c>
      <c r="K35" s="55">
        <v>475200</v>
      </c>
      <c r="L35" s="53" t="s">
        <v>84</v>
      </c>
      <c r="M35" s="53" t="s">
        <v>84</v>
      </c>
      <c r="N35" s="53" t="s">
        <v>144</v>
      </c>
      <c r="O35" s="53" t="s">
        <v>145</v>
      </c>
      <c r="P35" s="53" t="s">
        <v>84</v>
      </c>
      <c r="Q35" s="53" t="s">
        <v>84</v>
      </c>
      <c r="R35" s="53" t="s">
        <v>84</v>
      </c>
      <c r="S35" s="53" t="s">
        <v>84</v>
      </c>
      <c r="T35" s="53" t="s">
        <v>90</v>
      </c>
      <c r="U35" s="53"/>
      <c r="V35" s="53" t="s">
        <v>177</v>
      </c>
      <c r="W35" s="56" t="s">
        <v>132</v>
      </c>
      <c r="X35" s="57"/>
      <c r="Y35" s="58"/>
      <c r="Z35" s="57"/>
      <c r="AA35" s="58"/>
      <c r="AB35" s="53" t="s">
        <v>92</v>
      </c>
      <c r="AC35" s="53"/>
      <c r="AD35" s="173"/>
      <c r="AE35" s="170"/>
      <c r="AF35" s="58"/>
      <c r="AG35" s="57"/>
      <c r="AH35" s="58"/>
      <c r="AI35" s="57"/>
      <c r="AJ35" s="58"/>
      <c r="AK35" s="57"/>
      <c r="AL35" s="58"/>
      <c r="AM35" s="59"/>
      <c r="AN35" s="59"/>
      <c r="AO35" s="59"/>
      <c r="AP35" s="171" t="s">
        <v>133</v>
      </c>
      <c r="AQ35" s="52"/>
      <c r="AR35" s="164" t="str">
        <f t="shared" si="38"/>
        <v/>
      </c>
      <c r="AS35" s="60" t="str">
        <f t="shared" si="39"/>
        <v/>
      </c>
      <c r="AT35" s="165" t="str">
        <f t="shared" si="40"/>
        <v/>
      </c>
      <c r="AU35" s="164" t="str">
        <f t="shared" si="41"/>
        <v/>
      </c>
      <c r="AV35" s="60" t="str">
        <f t="shared" si="42"/>
        <v/>
      </c>
      <c r="AW35" s="165" t="str">
        <f t="shared" si="43"/>
        <v/>
      </c>
      <c r="AX35" s="164" t="str">
        <f t="shared" si="44"/>
        <v/>
      </c>
      <c r="AY35" s="60" t="str">
        <f t="shared" si="45"/>
        <v/>
      </c>
      <c r="AZ35" s="165" t="str">
        <f t="shared" si="46"/>
        <v/>
      </c>
      <c r="BF35" s="166" t="str">
        <f t="shared" si="47"/>
        <v>Afectat sau NU?</v>
      </c>
      <c r="BG35" s="60" t="str">
        <f t="shared" si="48"/>
        <v>-</v>
      </c>
      <c r="BH35" s="165" t="str">
        <f t="shared" si="49"/>
        <v>-</v>
      </c>
      <c r="BI35" s="163" t="str">
        <f t="shared" si="50"/>
        <v>Afectat sau NU?</v>
      </c>
      <c r="BJ35" s="60" t="str">
        <f t="shared" si="51"/>
        <v>-</v>
      </c>
      <c r="BK35" s="162" t="str">
        <f t="shared" si="52"/>
        <v>-</v>
      </c>
      <c r="BL35" s="166" t="str">
        <f t="shared" si="53"/>
        <v>Afectat sau NU?</v>
      </c>
      <c r="BM35" s="60" t="str">
        <f t="shared" si="54"/>
        <v>-</v>
      </c>
      <c r="BN35" s="165" t="str">
        <f t="shared" si="55"/>
        <v>-</v>
      </c>
    </row>
    <row r="36" spans="1:66" s="51" customFormat="1" ht="42.75" x14ac:dyDescent="0.25">
      <c r="A36" s="117">
        <f t="shared" si="37"/>
        <v>21</v>
      </c>
      <c r="B36" s="53" t="s">
        <v>84</v>
      </c>
      <c r="C36" s="53" t="s">
        <v>85</v>
      </c>
      <c r="D36" s="54" t="s">
        <v>131</v>
      </c>
      <c r="E36" s="53">
        <v>155252</v>
      </c>
      <c r="F36" s="53" t="s">
        <v>170</v>
      </c>
      <c r="G36" s="53" t="s">
        <v>165</v>
      </c>
      <c r="H36" s="55">
        <v>201059.01</v>
      </c>
      <c r="I36" s="55">
        <v>477033.06</v>
      </c>
      <c r="J36" s="55">
        <v>201059.01</v>
      </c>
      <c r="K36" s="55">
        <v>477033.06</v>
      </c>
      <c r="L36" s="53" t="s">
        <v>84</v>
      </c>
      <c r="M36" s="53" t="s">
        <v>84</v>
      </c>
      <c r="N36" s="53" t="s">
        <v>146</v>
      </c>
      <c r="O36" s="53" t="s">
        <v>147</v>
      </c>
      <c r="P36" s="53" t="s">
        <v>84</v>
      </c>
      <c r="Q36" s="53" t="s">
        <v>84</v>
      </c>
      <c r="R36" s="53" t="s">
        <v>84</v>
      </c>
      <c r="S36" s="53" t="s">
        <v>84</v>
      </c>
      <c r="T36" s="53" t="s">
        <v>90</v>
      </c>
      <c r="U36" s="53"/>
      <c r="V36" s="53" t="s">
        <v>91</v>
      </c>
      <c r="W36" s="56" t="s">
        <v>132</v>
      </c>
      <c r="X36" s="57"/>
      <c r="Y36" s="58"/>
      <c r="Z36" s="57"/>
      <c r="AA36" s="58"/>
      <c r="AB36" s="53" t="s">
        <v>92</v>
      </c>
      <c r="AC36" s="53"/>
      <c r="AD36" s="173"/>
      <c r="AE36" s="170"/>
      <c r="AF36" s="58"/>
      <c r="AG36" s="57"/>
      <c r="AH36" s="58"/>
      <c r="AI36" s="57"/>
      <c r="AJ36" s="58"/>
      <c r="AK36" s="57"/>
      <c r="AL36" s="58"/>
      <c r="AM36" s="59"/>
      <c r="AN36" s="59"/>
      <c r="AO36" s="59"/>
      <c r="AP36" s="171" t="s">
        <v>133</v>
      </c>
      <c r="AQ36" s="52"/>
      <c r="AR36" s="164" t="str">
        <f t="shared" ref="AR36:AR37" si="92">IF(B36="X",IF(AN36="","Afectat sau NU?",IF(AN36="DA",IF(((AK36+AL36)-(AE36+AF36))*24&lt;-720,"Neinformat",((AK36+AL36)-(AE36+AF36))*24),"Nu a fost afectat producator/consumator")),"")</f>
        <v/>
      </c>
      <c r="AS36" s="60" t="str">
        <f t="shared" ref="AS36:AS37" si="93">IF(B36="X",IF(AN36="DA",IF(AR36&lt;6,LEN(TRIM(V36))-LEN(SUBSTITUTE(V36,CHAR(44),""))+1,0),"-"),"")</f>
        <v/>
      </c>
      <c r="AT36" s="165" t="str">
        <f t="shared" ref="AT36:AT37" si="94">IF(B36="X",IF(AN36="DA",LEN(TRIM(V36))-LEN(SUBSTITUTE(V36,CHAR(44),""))+1,"-"),"")</f>
        <v/>
      </c>
      <c r="AU36" s="164" t="str">
        <f t="shared" ref="AU36:AU37" si="95">IF(B36="X",IF(AN36="","Afectat sau NU?",IF(AN36="DA",IF(((AI36+AJ36)-(AE36+AF36))*24&lt;-720,"Neinformat",((AI36+AJ36)-(AE36+AF36))*24),"Nu a fost afectat producator/consumator")),"")</f>
        <v/>
      </c>
      <c r="AV36" s="60" t="str">
        <f t="shared" ref="AV36:AV37" si="96">IF(B36="X",IF(AN36="DA",IF(AU36&lt;6,LEN(TRIM(U36))-LEN(SUBSTITUTE(U36,CHAR(44),""))+1,0),"-"),"")</f>
        <v/>
      </c>
      <c r="AW36" s="165" t="str">
        <f t="shared" ref="AW36:AW37" si="97">IF(B36="X",IF(AN36="DA",LEN(TRIM(U36))-LEN(SUBSTITUTE(U36,CHAR(44),""))+1,"-"),"")</f>
        <v/>
      </c>
      <c r="AX36" s="164" t="str">
        <f t="shared" ref="AX36:AX37" si="98">IF(B36="X",IF(AN36="","Afectat sau NU?",IF(AN36="DA",((AG36+AH36)-(AE36+AF36))*24,"Nu a fost afectat producator/consumator")),"")</f>
        <v/>
      </c>
      <c r="AY36" s="60" t="str">
        <f t="shared" ref="AY36:AY37" si="99">IF(B36="X",IF(AN36="DA",IF(AX36&gt;24,IF(BA36="NU",0,LEN(TRIM(V36))-LEN(SUBSTITUTE(V36,CHAR(44),""))+1),0),"-"),"")</f>
        <v/>
      </c>
      <c r="AZ36" s="165" t="str">
        <f t="shared" ref="AZ36:AZ37" si="100">IF(B36="X",IF(AN36="DA",IF(AX36&gt;24,LEN(TRIM(V36))-LEN(SUBSTITUTE(V36,CHAR(44),""))+1,0),"-"),"")</f>
        <v/>
      </c>
      <c r="BF36" s="166" t="str">
        <f t="shared" ref="BF36:BF37" si="101">IF(C36="X",IF(AN36="","Afectat sau NU?",IF(AN36="DA",IF(AK36="","Neinformat",NETWORKDAYS(AK36+AL36,AE36+AF36,$BS$2:$BS$14)-2),"Nu a fost afectat producator/consumator")),"")</f>
        <v>Afectat sau NU?</v>
      </c>
      <c r="BG36" s="60" t="str">
        <f t="shared" ref="BG36:BG37" si="102">IF(C36="X",IF(AN36="DA",IF(AND(BF36&gt;=5,AK36&lt;&gt;""),LEN(TRIM(V36))-LEN(SUBSTITUTE(V36,CHAR(44),""))+1,0),"-"),"")</f>
        <v>-</v>
      </c>
      <c r="BH36" s="165" t="str">
        <f t="shared" ref="BH36:BH37" si="103">IF(C36="X",IF(AN36="DA",LEN(TRIM(V36))-LEN(SUBSTITUTE(V36,CHAR(44),""))+1,"-"),"")</f>
        <v>-</v>
      </c>
      <c r="BI36" s="163" t="str">
        <f t="shared" ref="BI36:BI37" si="104">IF(C36="X",IF(AN36="","Afectat sau NU?",IF(AN36="DA",IF(AI36="","Neinformat",NETWORKDAYS(AI36+AJ36,AE36+AF36,$BS$2:$BS$14)-2),"Nu a fost afectat producator/consumator")),"")</f>
        <v>Afectat sau NU?</v>
      </c>
      <c r="BJ36" s="60" t="str">
        <f t="shared" ref="BJ36:BJ37" si="105">IF(C36="X",IF(AN36="DA",IF(AND(BI36&gt;=5,AI36&lt;&gt;""),LEN(TRIM(U36))-LEN(SUBSTITUTE(U36,CHAR(44),""))+1,0),"-"),"")</f>
        <v>-</v>
      </c>
      <c r="BK36" s="162" t="str">
        <f t="shared" ref="BK36:BK37" si="106">IF(C36="X",IF(AN36="DA",LEN(TRIM(U36))-LEN(SUBSTITUTE(U36,CHAR(44),""))+1,"-"),"")</f>
        <v>-</v>
      </c>
      <c r="BL36" s="166" t="str">
        <f t="shared" ref="BL36:BL37" si="107">IF(C36="X",IF(AN36="","Afectat sau NU?",IF(AN36="DA",((AG36+AH36)-(Z36+AA36))*24,"Nu a fost afectat producator/consumator")),"")</f>
        <v>Afectat sau NU?</v>
      </c>
      <c r="BM36" s="60" t="str">
        <f t="shared" ref="BM36:BM37" si="108">IF(C36="X",IF(AN36&lt;&gt;"DA","-",IF(AND(AN36="DA",BL36&lt;=0),LEN(TRIM(V36))-LEN(SUBSTITUTE(V36,CHAR(44),""))+1+LEN(TRIM(U36))-LEN(SUBSTITUTE(U36,CHAR(44),""))+1,0)),"")</f>
        <v>-</v>
      </c>
      <c r="BN36" s="165" t="str">
        <f t="shared" ref="BN36:BN37" si="109">IF(C36="X",IF(AN36="DA",LEN(TRIM(V36))-LEN(SUBSTITUTE(V36,CHAR(44),""))+1+LEN(TRIM(U36))-LEN(SUBSTITUTE(U36,CHAR(44),""))+1,"-"),"")</f>
        <v>-</v>
      </c>
    </row>
    <row r="37" spans="1:66" s="51" customFormat="1" ht="43.5" thickBot="1" x14ac:dyDescent="0.3">
      <c r="A37" s="110">
        <f t="shared" si="37"/>
        <v>22</v>
      </c>
      <c r="B37" s="149" t="s">
        <v>84</v>
      </c>
      <c r="C37" s="149" t="s">
        <v>85</v>
      </c>
      <c r="D37" s="150" t="s">
        <v>131</v>
      </c>
      <c r="E37" s="149">
        <v>157353</v>
      </c>
      <c r="F37" s="149" t="s">
        <v>149</v>
      </c>
      <c r="G37" s="149" t="s">
        <v>165</v>
      </c>
      <c r="H37" s="151">
        <v>196586.45</v>
      </c>
      <c r="I37" s="151">
        <v>479174.93</v>
      </c>
      <c r="J37" s="151">
        <v>196586.45</v>
      </c>
      <c r="K37" s="151">
        <v>479174.93</v>
      </c>
      <c r="L37" s="149" t="s">
        <v>84</v>
      </c>
      <c r="M37" s="149" t="s">
        <v>84</v>
      </c>
      <c r="N37" s="149" t="s">
        <v>148</v>
      </c>
      <c r="O37" s="149" t="s">
        <v>149</v>
      </c>
      <c r="P37" s="149" t="s">
        <v>84</v>
      </c>
      <c r="Q37" s="149" t="s">
        <v>84</v>
      </c>
      <c r="R37" s="149" t="s">
        <v>84</v>
      </c>
      <c r="S37" s="149" t="s">
        <v>84</v>
      </c>
      <c r="T37" s="149" t="s">
        <v>90</v>
      </c>
      <c r="U37" s="149"/>
      <c r="V37" s="149" t="s">
        <v>166</v>
      </c>
      <c r="W37" s="152" t="s">
        <v>132</v>
      </c>
      <c r="X37" s="153"/>
      <c r="Y37" s="154"/>
      <c r="Z37" s="153"/>
      <c r="AA37" s="154"/>
      <c r="AB37" s="149" t="s">
        <v>92</v>
      </c>
      <c r="AC37" s="149"/>
      <c r="AD37" s="172"/>
      <c r="AE37" s="169"/>
      <c r="AF37" s="154"/>
      <c r="AG37" s="153"/>
      <c r="AH37" s="154"/>
      <c r="AI37" s="153"/>
      <c r="AJ37" s="154"/>
      <c r="AK37" s="153"/>
      <c r="AL37" s="154"/>
      <c r="AM37" s="155"/>
      <c r="AN37" s="155"/>
      <c r="AO37" s="155"/>
      <c r="AP37" s="156" t="s">
        <v>133</v>
      </c>
      <c r="AQ37" s="52"/>
      <c r="AR37" s="176" t="str">
        <f t="shared" si="92"/>
        <v/>
      </c>
      <c r="AS37" s="177" t="str">
        <f t="shared" si="93"/>
        <v/>
      </c>
      <c r="AT37" s="178" t="str">
        <f t="shared" si="94"/>
        <v/>
      </c>
      <c r="AU37" s="176" t="str">
        <f t="shared" si="95"/>
        <v/>
      </c>
      <c r="AV37" s="177" t="str">
        <f t="shared" si="96"/>
        <v/>
      </c>
      <c r="AW37" s="178" t="str">
        <f t="shared" si="97"/>
        <v/>
      </c>
      <c r="AX37" s="176" t="str">
        <f t="shared" si="98"/>
        <v/>
      </c>
      <c r="AY37" s="177" t="str">
        <f t="shared" si="99"/>
        <v/>
      </c>
      <c r="AZ37" s="178" t="str">
        <f t="shared" si="100"/>
        <v/>
      </c>
      <c r="BF37" s="179" t="str">
        <f t="shared" si="101"/>
        <v>Afectat sau NU?</v>
      </c>
      <c r="BG37" s="177" t="str">
        <f t="shared" si="102"/>
        <v>-</v>
      </c>
      <c r="BH37" s="178" t="str">
        <f t="shared" si="103"/>
        <v>-</v>
      </c>
      <c r="BI37" s="180" t="str">
        <f t="shared" si="104"/>
        <v>Afectat sau NU?</v>
      </c>
      <c r="BJ37" s="177" t="str">
        <f t="shared" si="105"/>
        <v>-</v>
      </c>
      <c r="BK37" s="181" t="str">
        <f t="shared" si="106"/>
        <v>-</v>
      </c>
      <c r="BL37" s="179" t="str">
        <f t="shared" si="107"/>
        <v>Afectat sau NU?</v>
      </c>
      <c r="BM37" s="177" t="str">
        <f t="shared" si="108"/>
        <v>-</v>
      </c>
      <c r="BN37" s="178" t="str">
        <f t="shared" si="109"/>
        <v>-</v>
      </c>
    </row>
    <row r="38" spans="1:66" s="51" customFormat="1" ht="42.75" x14ac:dyDescent="0.25">
      <c r="A38" s="147">
        <f t="shared" si="37"/>
        <v>23</v>
      </c>
      <c r="B38" s="98" t="s">
        <v>84</v>
      </c>
      <c r="C38" s="98" t="s">
        <v>85</v>
      </c>
      <c r="D38" s="99" t="s">
        <v>150</v>
      </c>
      <c r="E38" s="98">
        <v>101154</v>
      </c>
      <c r="F38" s="98" t="s">
        <v>179</v>
      </c>
      <c r="G38" s="98" t="s">
        <v>180</v>
      </c>
      <c r="H38" s="100">
        <v>593357.13</v>
      </c>
      <c r="I38" s="100">
        <v>315818.77</v>
      </c>
      <c r="J38" s="100">
        <v>593357.13</v>
      </c>
      <c r="K38" s="100">
        <v>315818.77</v>
      </c>
      <c r="L38" s="98" t="s">
        <v>84</v>
      </c>
      <c r="M38" s="98" t="s">
        <v>84</v>
      </c>
      <c r="N38" s="98" t="s">
        <v>153</v>
      </c>
      <c r="O38" s="98" t="s">
        <v>154</v>
      </c>
      <c r="P38" s="98" t="s">
        <v>84</v>
      </c>
      <c r="Q38" s="98" t="s">
        <v>84</v>
      </c>
      <c r="R38" s="98" t="s">
        <v>84</v>
      </c>
      <c r="S38" s="98" t="s">
        <v>84</v>
      </c>
      <c r="T38" s="98" t="s">
        <v>90</v>
      </c>
      <c r="U38" s="98"/>
      <c r="V38" s="98" t="s">
        <v>178</v>
      </c>
      <c r="W38" s="112" t="s">
        <v>132</v>
      </c>
      <c r="X38" s="101"/>
      <c r="Y38" s="102"/>
      <c r="Z38" s="101"/>
      <c r="AA38" s="102"/>
      <c r="AB38" s="98" t="s">
        <v>152</v>
      </c>
      <c r="AC38" s="98"/>
      <c r="AD38" s="103"/>
      <c r="AE38" s="168"/>
      <c r="AF38" s="102"/>
      <c r="AG38" s="101"/>
      <c r="AH38" s="102"/>
      <c r="AI38" s="101"/>
      <c r="AJ38" s="102"/>
      <c r="AK38" s="101"/>
      <c r="AL38" s="102"/>
      <c r="AM38" s="148"/>
      <c r="AN38" s="148"/>
      <c r="AO38" s="148"/>
      <c r="AP38" s="104" t="s">
        <v>151</v>
      </c>
      <c r="AQ38" s="52"/>
      <c r="AR38" s="105" t="str">
        <f t="shared" si="38"/>
        <v/>
      </c>
      <c r="AS38" s="106" t="str">
        <f t="shared" si="39"/>
        <v/>
      </c>
      <c r="AT38" s="107" t="str">
        <f t="shared" si="40"/>
        <v/>
      </c>
      <c r="AU38" s="105" t="str">
        <f t="shared" si="41"/>
        <v/>
      </c>
      <c r="AV38" s="106" t="str">
        <f t="shared" si="42"/>
        <v/>
      </c>
      <c r="AW38" s="107" t="str">
        <f t="shared" si="43"/>
        <v/>
      </c>
      <c r="AX38" s="105" t="str">
        <f t="shared" si="44"/>
        <v/>
      </c>
      <c r="AY38" s="106" t="str">
        <f t="shared" si="45"/>
        <v/>
      </c>
      <c r="AZ38" s="107" t="str">
        <f t="shared" si="46"/>
        <v/>
      </c>
      <c r="BF38" s="109" t="str">
        <f t="shared" si="47"/>
        <v>Afectat sau NU?</v>
      </c>
      <c r="BG38" s="106" t="str">
        <f t="shared" si="48"/>
        <v>-</v>
      </c>
      <c r="BH38" s="107" t="str">
        <f t="shared" si="49"/>
        <v>-</v>
      </c>
      <c r="BI38" s="223" t="str">
        <f t="shared" si="50"/>
        <v>Afectat sau NU?</v>
      </c>
      <c r="BJ38" s="106" t="str">
        <f t="shared" si="51"/>
        <v>-</v>
      </c>
      <c r="BK38" s="108" t="str">
        <f t="shared" si="52"/>
        <v>-</v>
      </c>
      <c r="BL38" s="109" t="str">
        <f t="shared" si="53"/>
        <v>Afectat sau NU?</v>
      </c>
      <c r="BM38" s="106" t="str">
        <f t="shared" si="54"/>
        <v>-</v>
      </c>
      <c r="BN38" s="107" t="str">
        <f t="shared" si="55"/>
        <v>-</v>
      </c>
    </row>
    <row r="39" spans="1:66" s="51" customFormat="1" ht="42.75" x14ac:dyDescent="0.25">
      <c r="A39" s="117">
        <f t="shared" ref="A39" si="110">SUM(1,A38)</f>
        <v>24</v>
      </c>
      <c r="B39" s="53" t="s">
        <v>84</v>
      </c>
      <c r="C39" s="53" t="s">
        <v>85</v>
      </c>
      <c r="D39" s="54" t="s">
        <v>150</v>
      </c>
      <c r="E39" s="53">
        <v>105945</v>
      </c>
      <c r="F39" s="53" t="s">
        <v>156</v>
      </c>
      <c r="G39" s="53" t="s">
        <v>180</v>
      </c>
      <c r="H39" s="55">
        <v>588819.98</v>
      </c>
      <c r="I39" s="55">
        <v>315459.76</v>
      </c>
      <c r="J39" s="55">
        <v>588819.98</v>
      </c>
      <c r="K39" s="55">
        <v>315459.76</v>
      </c>
      <c r="L39" s="53" t="s">
        <v>84</v>
      </c>
      <c r="M39" s="53" t="s">
        <v>84</v>
      </c>
      <c r="N39" s="53" t="s">
        <v>155</v>
      </c>
      <c r="O39" s="53" t="s">
        <v>156</v>
      </c>
      <c r="P39" s="53" t="s">
        <v>84</v>
      </c>
      <c r="Q39" s="53" t="s">
        <v>84</v>
      </c>
      <c r="R39" s="53" t="s">
        <v>84</v>
      </c>
      <c r="S39" s="53" t="s">
        <v>84</v>
      </c>
      <c r="T39" s="53" t="s">
        <v>90</v>
      </c>
      <c r="U39" s="53"/>
      <c r="V39" s="53" t="s">
        <v>181</v>
      </c>
      <c r="W39" s="56" t="s">
        <v>132</v>
      </c>
      <c r="X39" s="57"/>
      <c r="Y39" s="58"/>
      <c r="Z39" s="57"/>
      <c r="AA39" s="58"/>
      <c r="AB39" s="53" t="s">
        <v>152</v>
      </c>
      <c r="AC39" s="53"/>
      <c r="AD39" s="173"/>
      <c r="AE39" s="170"/>
      <c r="AF39" s="58"/>
      <c r="AG39" s="57"/>
      <c r="AH39" s="58"/>
      <c r="AI39" s="57"/>
      <c r="AJ39" s="58"/>
      <c r="AK39" s="57"/>
      <c r="AL39" s="58"/>
      <c r="AM39" s="59"/>
      <c r="AN39" s="59"/>
      <c r="AO39" s="59"/>
      <c r="AP39" s="171" t="s">
        <v>151</v>
      </c>
      <c r="AQ39" s="52"/>
      <c r="AR39" s="164" t="str">
        <f t="shared" si="38"/>
        <v/>
      </c>
      <c r="AS39" s="60" t="str">
        <f t="shared" si="39"/>
        <v/>
      </c>
      <c r="AT39" s="165" t="str">
        <f t="shared" si="40"/>
        <v/>
      </c>
      <c r="AU39" s="164" t="str">
        <f t="shared" si="41"/>
        <v/>
      </c>
      <c r="AV39" s="60" t="str">
        <f t="shared" si="42"/>
        <v/>
      </c>
      <c r="AW39" s="165" t="str">
        <f t="shared" si="43"/>
        <v/>
      </c>
      <c r="AX39" s="164" t="str">
        <f t="shared" si="44"/>
        <v/>
      </c>
      <c r="AY39" s="60" t="str">
        <f t="shared" si="45"/>
        <v/>
      </c>
      <c r="AZ39" s="165" t="str">
        <f t="shared" si="46"/>
        <v/>
      </c>
      <c r="BF39" s="166" t="str">
        <f t="shared" si="47"/>
        <v>Afectat sau NU?</v>
      </c>
      <c r="BG39" s="60" t="str">
        <f t="shared" si="48"/>
        <v>-</v>
      </c>
      <c r="BH39" s="165" t="str">
        <f t="shared" si="49"/>
        <v>-</v>
      </c>
      <c r="BI39" s="163" t="str">
        <f t="shared" si="50"/>
        <v>Afectat sau NU?</v>
      </c>
      <c r="BJ39" s="60" t="str">
        <f t="shared" si="51"/>
        <v>-</v>
      </c>
      <c r="BK39" s="162" t="str">
        <f t="shared" si="52"/>
        <v>-</v>
      </c>
      <c r="BL39" s="166" t="str">
        <f t="shared" si="53"/>
        <v>Afectat sau NU?</v>
      </c>
      <c r="BM39" s="60" t="str">
        <f t="shared" si="54"/>
        <v>-</v>
      </c>
      <c r="BN39" s="165" t="str">
        <f t="shared" si="55"/>
        <v>-</v>
      </c>
    </row>
    <row r="40" spans="1:66" s="51" customFormat="1" ht="43.5" thickBot="1" x14ac:dyDescent="0.3">
      <c r="A40" s="110">
        <f t="shared" si="37"/>
        <v>25</v>
      </c>
      <c r="B40" s="149" t="s">
        <v>84</v>
      </c>
      <c r="C40" s="149" t="s">
        <v>85</v>
      </c>
      <c r="D40" s="150" t="s">
        <v>150</v>
      </c>
      <c r="E40" s="149">
        <v>179392</v>
      </c>
      <c r="F40" s="149" t="s">
        <v>158</v>
      </c>
      <c r="G40" s="149" t="s">
        <v>180</v>
      </c>
      <c r="H40" s="151">
        <v>586543.5</v>
      </c>
      <c r="I40" s="151">
        <v>317539.43</v>
      </c>
      <c r="J40" s="151">
        <v>586543.5</v>
      </c>
      <c r="K40" s="151">
        <v>317539.43</v>
      </c>
      <c r="L40" s="149" t="s">
        <v>84</v>
      </c>
      <c r="M40" s="149" t="s">
        <v>84</v>
      </c>
      <c r="N40" s="149" t="s">
        <v>157</v>
      </c>
      <c r="O40" s="149" t="s">
        <v>158</v>
      </c>
      <c r="P40" s="149" t="s">
        <v>84</v>
      </c>
      <c r="Q40" s="149" t="s">
        <v>84</v>
      </c>
      <c r="R40" s="149" t="s">
        <v>84</v>
      </c>
      <c r="S40" s="149" t="s">
        <v>84</v>
      </c>
      <c r="T40" s="149" t="s">
        <v>90</v>
      </c>
      <c r="U40" s="149"/>
      <c r="V40" s="149" t="s">
        <v>181</v>
      </c>
      <c r="W40" s="152" t="s">
        <v>132</v>
      </c>
      <c r="X40" s="153"/>
      <c r="Y40" s="154"/>
      <c r="Z40" s="153"/>
      <c r="AA40" s="154"/>
      <c r="AB40" s="149" t="s">
        <v>152</v>
      </c>
      <c r="AC40" s="149"/>
      <c r="AD40" s="172"/>
      <c r="AE40" s="169"/>
      <c r="AF40" s="154"/>
      <c r="AG40" s="153"/>
      <c r="AH40" s="154"/>
      <c r="AI40" s="153"/>
      <c r="AJ40" s="154"/>
      <c r="AK40" s="153"/>
      <c r="AL40" s="154"/>
      <c r="AM40" s="155"/>
      <c r="AN40" s="155"/>
      <c r="AO40" s="155"/>
      <c r="AP40" s="156" t="s">
        <v>151</v>
      </c>
      <c r="AQ40" s="52"/>
      <c r="AR40" s="157" t="str">
        <f t="shared" si="38"/>
        <v/>
      </c>
      <c r="AS40" s="158" t="str">
        <f t="shared" si="39"/>
        <v/>
      </c>
      <c r="AT40" s="159" t="str">
        <f t="shared" si="40"/>
        <v/>
      </c>
      <c r="AU40" s="157" t="str">
        <f t="shared" si="41"/>
        <v/>
      </c>
      <c r="AV40" s="158" t="str">
        <f t="shared" si="42"/>
        <v/>
      </c>
      <c r="AW40" s="159" t="str">
        <f t="shared" si="43"/>
        <v/>
      </c>
      <c r="AX40" s="157" t="str">
        <f t="shared" si="44"/>
        <v/>
      </c>
      <c r="AY40" s="158" t="str">
        <f t="shared" si="45"/>
        <v/>
      </c>
      <c r="AZ40" s="159" t="str">
        <f t="shared" si="46"/>
        <v/>
      </c>
      <c r="BF40" s="160" t="str">
        <f t="shared" si="47"/>
        <v>Afectat sau NU?</v>
      </c>
      <c r="BG40" s="158" t="str">
        <f t="shared" si="48"/>
        <v>-</v>
      </c>
      <c r="BH40" s="159" t="str">
        <f t="shared" si="49"/>
        <v>-</v>
      </c>
      <c r="BI40" s="167" t="str">
        <f t="shared" si="50"/>
        <v>Afectat sau NU?</v>
      </c>
      <c r="BJ40" s="158" t="str">
        <f t="shared" si="51"/>
        <v>-</v>
      </c>
      <c r="BK40" s="161" t="str">
        <f t="shared" si="52"/>
        <v>-</v>
      </c>
      <c r="BL40" s="160" t="str">
        <f t="shared" si="53"/>
        <v>Afectat sau NU?</v>
      </c>
      <c r="BM40" s="158" t="str">
        <f t="shared" si="54"/>
        <v>-</v>
      </c>
      <c r="BN40" s="159" t="str">
        <f t="shared" si="55"/>
        <v>-</v>
      </c>
    </row>
    <row r="41" spans="1:66" s="10" customFormat="1" x14ac:dyDescent="0.25">
      <c r="A41" s="147">
        <f t="shared" si="37"/>
        <v>26</v>
      </c>
      <c r="B41" s="98" t="s">
        <v>84</v>
      </c>
      <c r="C41" s="98" t="s">
        <v>85</v>
      </c>
      <c r="D41" s="99" t="s">
        <v>182</v>
      </c>
      <c r="E41" s="98">
        <v>100978</v>
      </c>
      <c r="F41" s="98" t="s">
        <v>183</v>
      </c>
      <c r="G41" s="98" t="s">
        <v>180</v>
      </c>
      <c r="H41" s="100">
        <v>589605.26</v>
      </c>
      <c r="I41" s="100">
        <v>346450.65</v>
      </c>
      <c r="J41" s="100">
        <v>589605.26</v>
      </c>
      <c r="K41" s="100">
        <v>346450.65</v>
      </c>
      <c r="L41" s="98" t="s">
        <v>84</v>
      </c>
      <c r="M41" s="98" t="s">
        <v>84</v>
      </c>
      <c r="N41" s="98" t="s">
        <v>184</v>
      </c>
      <c r="O41" s="98" t="s">
        <v>183</v>
      </c>
      <c r="P41" s="98" t="s">
        <v>84</v>
      </c>
      <c r="Q41" s="98" t="s">
        <v>84</v>
      </c>
      <c r="R41" s="98" t="s">
        <v>84</v>
      </c>
      <c r="S41" s="98" t="s">
        <v>84</v>
      </c>
      <c r="T41" s="98" t="s">
        <v>90</v>
      </c>
      <c r="U41" s="98"/>
      <c r="V41" s="98" t="s">
        <v>185</v>
      </c>
      <c r="W41" s="112" t="s">
        <v>192</v>
      </c>
      <c r="X41" s="101"/>
      <c r="Y41" s="102"/>
      <c r="Z41" s="101"/>
      <c r="AA41" s="102"/>
      <c r="AB41" s="98" t="s">
        <v>152</v>
      </c>
      <c r="AC41" s="98"/>
      <c r="AD41" s="103"/>
      <c r="AE41" s="113"/>
      <c r="AF41" s="114"/>
      <c r="AG41" s="115"/>
      <c r="AH41" s="114"/>
      <c r="AI41" s="115"/>
      <c r="AJ41" s="114"/>
      <c r="AK41" s="115"/>
      <c r="AL41" s="114"/>
      <c r="AM41" s="116"/>
      <c r="AN41" s="116"/>
      <c r="AO41" s="116"/>
      <c r="AP41" s="104" t="s">
        <v>186</v>
      </c>
      <c r="AQ41" s="52"/>
      <c r="AR41" s="105" t="str">
        <f t="shared" si="38"/>
        <v/>
      </c>
      <c r="AS41" s="106" t="str">
        <f t="shared" si="39"/>
        <v/>
      </c>
      <c r="AT41" s="107" t="str">
        <f t="shared" si="40"/>
        <v/>
      </c>
      <c r="AU41" s="183" t="str">
        <f t="shared" si="41"/>
        <v/>
      </c>
      <c r="AV41" s="106" t="str">
        <f t="shared" si="42"/>
        <v/>
      </c>
      <c r="AW41" s="108" t="str">
        <f t="shared" si="43"/>
        <v/>
      </c>
      <c r="AX41" s="105" t="str">
        <f t="shared" si="44"/>
        <v/>
      </c>
      <c r="AY41" s="106" t="str">
        <f t="shared" si="45"/>
        <v/>
      </c>
      <c r="AZ41" s="107" t="str">
        <f t="shared" si="46"/>
        <v/>
      </c>
      <c r="BA41" s="51"/>
      <c r="BB41" s="51"/>
      <c r="BC41" s="51"/>
      <c r="BD41" s="51"/>
      <c r="BE41" s="51"/>
      <c r="BF41" s="109" t="str">
        <f t="shared" si="47"/>
        <v>Afectat sau NU?</v>
      </c>
      <c r="BG41" s="106" t="str">
        <f t="shared" si="48"/>
        <v>-</v>
      </c>
      <c r="BH41" s="108" t="str">
        <f t="shared" si="49"/>
        <v>-</v>
      </c>
      <c r="BI41" s="109" t="str">
        <f t="shared" si="50"/>
        <v>Afectat sau NU?</v>
      </c>
      <c r="BJ41" s="106" t="str">
        <f t="shared" si="51"/>
        <v>-</v>
      </c>
      <c r="BK41" s="107" t="str">
        <f t="shared" si="52"/>
        <v>-</v>
      </c>
      <c r="BL41" s="223" t="str">
        <f t="shared" si="53"/>
        <v>Afectat sau NU?</v>
      </c>
      <c r="BM41" s="106" t="str">
        <f t="shared" si="54"/>
        <v>-</v>
      </c>
      <c r="BN41" s="107" t="str">
        <f t="shared" si="55"/>
        <v>-</v>
      </c>
    </row>
    <row r="42" spans="1:66" s="10" customFormat="1" x14ac:dyDescent="0.25">
      <c r="A42" s="117">
        <f t="shared" si="37"/>
        <v>27</v>
      </c>
      <c r="B42" s="53" t="s">
        <v>84</v>
      </c>
      <c r="C42" s="53" t="s">
        <v>85</v>
      </c>
      <c r="D42" s="54" t="s">
        <v>182</v>
      </c>
      <c r="E42" s="53">
        <v>105179</v>
      </c>
      <c r="F42" s="53" t="s">
        <v>187</v>
      </c>
      <c r="G42" s="53" t="s">
        <v>180</v>
      </c>
      <c r="H42" s="55">
        <v>589606.49</v>
      </c>
      <c r="I42" s="55">
        <v>346458.63</v>
      </c>
      <c r="J42" s="55">
        <v>589606.49</v>
      </c>
      <c r="K42" s="55">
        <v>346458.63</v>
      </c>
      <c r="L42" s="53" t="s">
        <v>84</v>
      </c>
      <c r="M42" s="53" t="s">
        <v>84</v>
      </c>
      <c r="N42" s="53" t="s">
        <v>188</v>
      </c>
      <c r="O42" s="53" t="s">
        <v>187</v>
      </c>
      <c r="P42" s="53" t="s">
        <v>84</v>
      </c>
      <c r="Q42" s="53" t="s">
        <v>84</v>
      </c>
      <c r="R42" s="53" t="s">
        <v>84</v>
      </c>
      <c r="S42" s="53" t="s">
        <v>84</v>
      </c>
      <c r="T42" s="53" t="s">
        <v>90</v>
      </c>
      <c r="U42" s="53"/>
      <c r="V42" s="53" t="s">
        <v>177</v>
      </c>
      <c r="W42" s="56" t="s">
        <v>192</v>
      </c>
      <c r="X42" s="57"/>
      <c r="Y42" s="58"/>
      <c r="Z42" s="57"/>
      <c r="AA42" s="58"/>
      <c r="AB42" s="53" t="s">
        <v>152</v>
      </c>
      <c r="AC42" s="53"/>
      <c r="AD42" s="173"/>
      <c r="AE42" s="184"/>
      <c r="AF42" s="185"/>
      <c r="AG42" s="186"/>
      <c r="AH42" s="185"/>
      <c r="AI42" s="186"/>
      <c r="AJ42" s="185"/>
      <c r="AK42" s="186"/>
      <c r="AL42" s="185"/>
      <c r="AM42" s="187"/>
      <c r="AN42" s="187"/>
      <c r="AO42" s="187"/>
      <c r="AP42" s="171" t="s">
        <v>186</v>
      </c>
      <c r="AQ42" s="52"/>
      <c r="AR42" s="164" t="str">
        <f t="shared" si="38"/>
        <v/>
      </c>
      <c r="AS42" s="60" t="str">
        <f t="shared" si="39"/>
        <v/>
      </c>
      <c r="AT42" s="165" t="str">
        <f t="shared" si="40"/>
        <v/>
      </c>
      <c r="AU42" s="188" t="str">
        <f t="shared" si="41"/>
        <v/>
      </c>
      <c r="AV42" s="60" t="str">
        <f t="shared" si="42"/>
        <v/>
      </c>
      <c r="AW42" s="162" t="str">
        <f t="shared" si="43"/>
        <v/>
      </c>
      <c r="AX42" s="164" t="str">
        <f t="shared" si="44"/>
        <v/>
      </c>
      <c r="AY42" s="60" t="str">
        <f t="shared" si="45"/>
        <v/>
      </c>
      <c r="AZ42" s="165" t="str">
        <f t="shared" si="46"/>
        <v/>
      </c>
      <c r="BA42" s="51"/>
      <c r="BB42" s="51"/>
      <c r="BC42" s="51"/>
      <c r="BD42" s="51"/>
      <c r="BE42" s="51"/>
      <c r="BF42" s="166" t="str">
        <f t="shared" si="47"/>
        <v>Afectat sau NU?</v>
      </c>
      <c r="BG42" s="60" t="str">
        <f t="shared" si="48"/>
        <v>-</v>
      </c>
      <c r="BH42" s="162" t="str">
        <f t="shared" si="49"/>
        <v>-</v>
      </c>
      <c r="BI42" s="166" t="str">
        <f t="shared" si="50"/>
        <v>Afectat sau NU?</v>
      </c>
      <c r="BJ42" s="60" t="str">
        <f t="shared" si="51"/>
        <v>-</v>
      </c>
      <c r="BK42" s="165" t="str">
        <f t="shared" si="52"/>
        <v>-</v>
      </c>
      <c r="BL42" s="163" t="str">
        <f t="shared" si="53"/>
        <v>Afectat sau NU?</v>
      </c>
      <c r="BM42" s="60" t="str">
        <f t="shared" si="54"/>
        <v>-</v>
      </c>
      <c r="BN42" s="165" t="str">
        <f t="shared" si="55"/>
        <v>-</v>
      </c>
    </row>
    <row r="43" spans="1:66" s="10" customFormat="1" ht="15" thickBot="1" x14ac:dyDescent="0.3">
      <c r="A43" s="110">
        <f t="shared" si="37"/>
        <v>28</v>
      </c>
      <c r="B43" s="149" t="s">
        <v>84</v>
      </c>
      <c r="C43" s="149" t="s">
        <v>85</v>
      </c>
      <c r="D43" s="150" t="s">
        <v>182</v>
      </c>
      <c r="E43" s="149">
        <v>102179</v>
      </c>
      <c r="F43" s="149" t="s">
        <v>189</v>
      </c>
      <c r="G43" s="149" t="s">
        <v>180</v>
      </c>
      <c r="H43" s="151">
        <v>582902.09</v>
      </c>
      <c r="I43" s="151">
        <v>344014.84</v>
      </c>
      <c r="J43" s="151">
        <v>582902.09</v>
      </c>
      <c r="K43" s="151">
        <v>344014.84</v>
      </c>
      <c r="L43" s="149" t="s">
        <v>84</v>
      </c>
      <c r="M43" s="149" t="s">
        <v>84</v>
      </c>
      <c r="N43" s="149" t="s">
        <v>190</v>
      </c>
      <c r="O43" s="149" t="s">
        <v>189</v>
      </c>
      <c r="P43" s="149" t="s">
        <v>84</v>
      </c>
      <c r="Q43" s="149" t="s">
        <v>84</v>
      </c>
      <c r="R43" s="149" t="s">
        <v>84</v>
      </c>
      <c r="S43" s="149" t="s">
        <v>84</v>
      </c>
      <c r="T43" s="149" t="s">
        <v>90</v>
      </c>
      <c r="U43" s="149"/>
      <c r="V43" s="149" t="s">
        <v>191</v>
      </c>
      <c r="W43" s="152" t="s">
        <v>192</v>
      </c>
      <c r="X43" s="153"/>
      <c r="Y43" s="154"/>
      <c r="Z43" s="153"/>
      <c r="AA43" s="154"/>
      <c r="AB43" s="149" t="s">
        <v>152</v>
      </c>
      <c r="AC43" s="149"/>
      <c r="AD43" s="172"/>
      <c r="AE43" s="189"/>
      <c r="AF43" s="190"/>
      <c r="AG43" s="191"/>
      <c r="AH43" s="190"/>
      <c r="AI43" s="191"/>
      <c r="AJ43" s="190"/>
      <c r="AK43" s="191"/>
      <c r="AL43" s="190"/>
      <c r="AM43" s="192"/>
      <c r="AN43" s="192"/>
      <c r="AO43" s="192"/>
      <c r="AP43" s="156" t="s">
        <v>186</v>
      </c>
      <c r="AQ43" s="52"/>
      <c r="AR43" s="157" t="str">
        <f t="shared" si="38"/>
        <v/>
      </c>
      <c r="AS43" s="158" t="str">
        <f t="shared" si="39"/>
        <v/>
      </c>
      <c r="AT43" s="159" t="str">
        <f t="shared" si="40"/>
        <v/>
      </c>
      <c r="AU43" s="193" t="str">
        <f t="shared" si="41"/>
        <v/>
      </c>
      <c r="AV43" s="158" t="str">
        <f t="shared" si="42"/>
        <v/>
      </c>
      <c r="AW43" s="161" t="str">
        <f t="shared" si="43"/>
        <v/>
      </c>
      <c r="AX43" s="157" t="str">
        <f t="shared" si="44"/>
        <v/>
      </c>
      <c r="AY43" s="158" t="str">
        <f t="shared" si="45"/>
        <v/>
      </c>
      <c r="AZ43" s="159" t="str">
        <f t="shared" si="46"/>
        <v/>
      </c>
      <c r="BA43" s="51"/>
      <c r="BB43" s="51"/>
      <c r="BC43" s="51"/>
      <c r="BD43" s="51"/>
      <c r="BE43" s="51"/>
      <c r="BF43" s="160" t="str">
        <f t="shared" si="47"/>
        <v>Afectat sau NU?</v>
      </c>
      <c r="BG43" s="158" t="str">
        <f t="shared" si="48"/>
        <v>-</v>
      </c>
      <c r="BH43" s="161" t="str">
        <f t="shared" si="49"/>
        <v>-</v>
      </c>
      <c r="BI43" s="160" t="str">
        <f t="shared" si="50"/>
        <v>Afectat sau NU?</v>
      </c>
      <c r="BJ43" s="158" t="str">
        <f t="shared" si="51"/>
        <v>-</v>
      </c>
      <c r="BK43" s="159" t="str">
        <f t="shared" si="52"/>
        <v>-</v>
      </c>
      <c r="BL43" s="167" t="str">
        <f t="shared" si="53"/>
        <v>Afectat sau NU?</v>
      </c>
      <c r="BM43" s="158" t="str">
        <f t="shared" si="54"/>
        <v>-</v>
      </c>
      <c r="BN43" s="159" t="str">
        <f t="shared" si="55"/>
        <v>-</v>
      </c>
    </row>
    <row r="44" spans="1:66" s="10" customFormat="1" x14ac:dyDescent="0.25">
      <c r="A44" s="147">
        <f t="shared" si="37"/>
        <v>29</v>
      </c>
      <c r="B44" s="98" t="s">
        <v>84</v>
      </c>
      <c r="C44" s="98" t="s">
        <v>85</v>
      </c>
      <c r="D44" s="99" t="s">
        <v>193</v>
      </c>
      <c r="E44" s="98">
        <v>105589</v>
      </c>
      <c r="F44" s="98" t="s">
        <v>194</v>
      </c>
      <c r="G44" s="98" t="s">
        <v>180</v>
      </c>
      <c r="H44" s="100">
        <v>590859.85</v>
      </c>
      <c r="I44" s="100">
        <v>338211.21</v>
      </c>
      <c r="J44" s="100">
        <v>590859.85</v>
      </c>
      <c r="K44" s="100">
        <v>338211.21</v>
      </c>
      <c r="L44" s="98" t="s">
        <v>84</v>
      </c>
      <c r="M44" s="98" t="s">
        <v>84</v>
      </c>
      <c r="N44" s="98" t="s">
        <v>195</v>
      </c>
      <c r="O44" s="98" t="s">
        <v>196</v>
      </c>
      <c r="P44" s="98" t="s">
        <v>84</v>
      </c>
      <c r="Q44" s="98" t="s">
        <v>84</v>
      </c>
      <c r="R44" s="98" t="s">
        <v>84</v>
      </c>
      <c r="S44" s="98" t="s">
        <v>84</v>
      </c>
      <c r="T44" s="98" t="s">
        <v>90</v>
      </c>
      <c r="U44" s="98"/>
      <c r="V44" s="98" t="s">
        <v>191</v>
      </c>
      <c r="W44" s="112" t="s">
        <v>192</v>
      </c>
      <c r="X44" s="101"/>
      <c r="Y44" s="102"/>
      <c r="Z44" s="101"/>
      <c r="AA44" s="102"/>
      <c r="AB44" s="98" t="s">
        <v>152</v>
      </c>
      <c r="AC44" s="98"/>
      <c r="AD44" s="103"/>
      <c r="AE44" s="113"/>
      <c r="AF44" s="114"/>
      <c r="AG44" s="115"/>
      <c r="AH44" s="114"/>
      <c r="AI44" s="115"/>
      <c r="AJ44" s="114"/>
      <c r="AK44" s="115"/>
      <c r="AL44" s="114"/>
      <c r="AM44" s="116"/>
      <c r="AN44" s="116"/>
      <c r="AO44" s="116"/>
      <c r="AP44" s="104" t="s">
        <v>186</v>
      </c>
      <c r="AQ44" s="52"/>
      <c r="AR44" s="105" t="str">
        <f t="shared" si="38"/>
        <v/>
      </c>
      <c r="AS44" s="106" t="str">
        <f t="shared" si="39"/>
        <v/>
      </c>
      <c r="AT44" s="107" t="str">
        <f t="shared" si="40"/>
        <v/>
      </c>
      <c r="AU44" s="183" t="str">
        <f t="shared" si="41"/>
        <v/>
      </c>
      <c r="AV44" s="106" t="str">
        <f t="shared" si="42"/>
        <v/>
      </c>
      <c r="AW44" s="108" t="str">
        <f t="shared" si="43"/>
        <v/>
      </c>
      <c r="AX44" s="105" t="str">
        <f t="shared" si="44"/>
        <v/>
      </c>
      <c r="AY44" s="106" t="str">
        <f t="shared" si="45"/>
        <v/>
      </c>
      <c r="AZ44" s="107" t="str">
        <f t="shared" si="46"/>
        <v/>
      </c>
      <c r="BA44" s="51"/>
      <c r="BB44" s="51"/>
      <c r="BC44" s="51"/>
      <c r="BD44" s="51"/>
      <c r="BE44" s="51"/>
      <c r="BF44" s="109" t="str">
        <f t="shared" si="47"/>
        <v>Afectat sau NU?</v>
      </c>
      <c r="BG44" s="106" t="str">
        <f t="shared" si="48"/>
        <v>-</v>
      </c>
      <c r="BH44" s="108" t="str">
        <f t="shared" si="49"/>
        <v>-</v>
      </c>
      <c r="BI44" s="109" t="str">
        <f t="shared" si="50"/>
        <v>Afectat sau NU?</v>
      </c>
      <c r="BJ44" s="106" t="str">
        <f t="shared" si="51"/>
        <v>-</v>
      </c>
      <c r="BK44" s="107" t="str">
        <f t="shared" si="52"/>
        <v>-</v>
      </c>
      <c r="BL44" s="223" t="str">
        <f t="shared" si="53"/>
        <v>Afectat sau NU?</v>
      </c>
      <c r="BM44" s="106" t="str">
        <f t="shared" si="54"/>
        <v>-</v>
      </c>
      <c r="BN44" s="107" t="str">
        <f t="shared" si="55"/>
        <v>-</v>
      </c>
    </row>
    <row r="45" spans="1:66" s="10" customFormat="1" ht="15" thickBot="1" x14ac:dyDescent="0.3">
      <c r="A45" s="110">
        <f t="shared" si="37"/>
        <v>30</v>
      </c>
      <c r="B45" s="149" t="s">
        <v>84</v>
      </c>
      <c r="C45" s="149" t="s">
        <v>85</v>
      </c>
      <c r="D45" s="150" t="s">
        <v>193</v>
      </c>
      <c r="E45" s="149">
        <v>105589</v>
      </c>
      <c r="F45" s="149" t="s">
        <v>194</v>
      </c>
      <c r="G45" s="149" t="s">
        <v>180</v>
      </c>
      <c r="H45" s="151">
        <v>590859.85</v>
      </c>
      <c r="I45" s="151">
        <v>338211.21</v>
      </c>
      <c r="J45" s="151">
        <v>590859.85</v>
      </c>
      <c r="K45" s="151">
        <v>338211.21</v>
      </c>
      <c r="L45" s="149" t="s">
        <v>84</v>
      </c>
      <c r="M45" s="149" t="s">
        <v>84</v>
      </c>
      <c r="N45" s="149" t="s">
        <v>197</v>
      </c>
      <c r="O45" s="149" t="s">
        <v>198</v>
      </c>
      <c r="P45" s="149" t="s">
        <v>84</v>
      </c>
      <c r="Q45" s="149" t="s">
        <v>84</v>
      </c>
      <c r="R45" s="149" t="s">
        <v>84</v>
      </c>
      <c r="S45" s="149" t="s">
        <v>84</v>
      </c>
      <c r="T45" s="149" t="s">
        <v>90</v>
      </c>
      <c r="U45" s="149"/>
      <c r="V45" s="149" t="s">
        <v>177</v>
      </c>
      <c r="W45" s="152" t="s">
        <v>192</v>
      </c>
      <c r="X45" s="153"/>
      <c r="Y45" s="154"/>
      <c r="Z45" s="153"/>
      <c r="AA45" s="154"/>
      <c r="AB45" s="149" t="s">
        <v>152</v>
      </c>
      <c r="AC45" s="149"/>
      <c r="AD45" s="172"/>
      <c r="AE45" s="189"/>
      <c r="AF45" s="190"/>
      <c r="AG45" s="191"/>
      <c r="AH45" s="190"/>
      <c r="AI45" s="191"/>
      <c r="AJ45" s="190"/>
      <c r="AK45" s="191"/>
      <c r="AL45" s="190"/>
      <c r="AM45" s="192"/>
      <c r="AN45" s="192"/>
      <c r="AO45" s="192"/>
      <c r="AP45" s="156" t="s">
        <v>186</v>
      </c>
      <c r="AQ45" s="52"/>
      <c r="AR45" s="157" t="str">
        <f t="shared" si="38"/>
        <v/>
      </c>
      <c r="AS45" s="158" t="str">
        <f t="shared" si="39"/>
        <v/>
      </c>
      <c r="AT45" s="159" t="str">
        <f t="shared" si="40"/>
        <v/>
      </c>
      <c r="AU45" s="193" t="str">
        <f t="shared" si="41"/>
        <v/>
      </c>
      <c r="AV45" s="158" t="str">
        <f t="shared" si="42"/>
        <v/>
      </c>
      <c r="AW45" s="161" t="str">
        <f t="shared" si="43"/>
        <v/>
      </c>
      <c r="AX45" s="157" t="str">
        <f t="shared" si="44"/>
        <v/>
      </c>
      <c r="AY45" s="158" t="str">
        <f t="shared" si="45"/>
        <v/>
      </c>
      <c r="AZ45" s="159" t="str">
        <f t="shared" si="46"/>
        <v/>
      </c>
      <c r="BA45" s="51"/>
      <c r="BB45" s="51"/>
      <c r="BC45" s="51"/>
      <c r="BD45" s="51"/>
      <c r="BE45" s="51"/>
      <c r="BF45" s="160" t="str">
        <f t="shared" si="47"/>
        <v>Afectat sau NU?</v>
      </c>
      <c r="BG45" s="158" t="str">
        <f t="shared" si="48"/>
        <v>-</v>
      </c>
      <c r="BH45" s="161" t="str">
        <f t="shared" si="49"/>
        <v>-</v>
      </c>
      <c r="BI45" s="160" t="str">
        <f t="shared" si="50"/>
        <v>Afectat sau NU?</v>
      </c>
      <c r="BJ45" s="158" t="str">
        <f t="shared" si="51"/>
        <v>-</v>
      </c>
      <c r="BK45" s="159" t="str">
        <f t="shared" si="52"/>
        <v>-</v>
      </c>
      <c r="BL45" s="167" t="str">
        <f t="shared" si="53"/>
        <v>Afectat sau NU?</v>
      </c>
      <c r="BM45" s="158" t="str">
        <f t="shared" si="54"/>
        <v>-</v>
      </c>
      <c r="BN45" s="159" t="str">
        <f t="shared" si="55"/>
        <v>-</v>
      </c>
    </row>
    <row r="46" spans="1:66" s="10" customFormat="1" ht="28.5" x14ac:dyDescent="0.25">
      <c r="A46" s="111">
        <f t="shared" si="37"/>
        <v>31</v>
      </c>
      <c r="B46" s="98" t="s">
        <v>84</v>
      </c>
      <c r="C46" s="98" t="s">
        <v>85</v>
      </c>
      <c r="D46" s="99" t="s">
        <v>199</v>
      </c>
      <c r="E46" s="98">
        <v>68636</v>
      </c>
      <c r="F46" s="98" t="s">
        <v>200</v>
      </c>
      <c r="G46" s="98" t="s">
        <v>201</v>
      </c>
      <c r="H46" s="100">
        <v>557141.14</v>
      </c>
      <c r="I46" s="100">
        <v>348301.15</v>
      </c>
      <c r="J46" s="100">
        <v>557141.14</v>
      </c>
      <c r="K46" s="100">
        <v>348301.15</v>
      </c>
      <c r="L46" s="98" t="s">
        <v>84</v>
      </c>
      <c r="M46" s="98" t="s">
        <v>84</v>
      </c>
      <c r="N46" s="98" t="s">
        <v>202</v>
      </c>
      <c r="O46" s="98" t="s">
        <v>200</v>
      </c>
      <c r="P46" s="98" t="s">
        <v>84</v>
      </c>
      <c r="Q46" s="98" t="s">
        <v>84</v>
      </c>
      <c r="R46" s="98" t="s">
        <v>84</v>
      </c>
      <c r="S46" s="98" t="s">
        <v>84</v>
      </c>
      <c r="T46" s="98" t="s">
        <v>90</v>
      </c>
      <c r="U46" s="98"/>
      <c r="V46" s="98" t="s">
        <v>191</v>
      </c>
      <c r="W46" s="112" t="s">
        <v>192</v>
      </c>
      <c r="X46" s="101"/>
      <c r="Y46" s="102"/>
      <c r="Z46" s="101"/>
      <c r="AA46" s="102"/>
      <c r="AB46" s="98" t="s">
        <v>152</v>
      </c>
      <c r="AC46" s="98"/>
      <c r="AD46" s="103"/>
      <c r="AE46" s="194"/>
      <c r="AF46" s="114"/>
      <c r="AG46" s="115"/>
      <c r="AH46" s="114"/>
      <c r="AI46" s="115"/>
      <c r="AJ46" s="114"/>
      <c r="AK46" s="115"/>
      <c r="AL46" s="114"/>
      <c r="AM46" s="116"/>
      <c r="AN46" s="116"/>
      <c r="AO46" s="116"/>
      <c r="AP46" s="104" t="s">
        <v>203</v>
      </c>
      <c r="AQ46" s="52"/>
      <c r="AR46" s="105" t="str">
        <f t="shared" si="38"/>
        <v/>
      </c>
      <c r="AS46" s="106" t="str">
        <f t="shared" si="39"/>
        <v/>
      </c>
      <c r="AT46" s="107" t="str">
        <f t="shared" si="40"/>
        <v/>
      </c>
      <c r="AU46" s="105" t="str">
        <f t="shared" si="41"/>
        <v/>
      </c>
      <c r="AV46" s="106" t="str">
        <f t="shared" si="42"/>
        <v/>
      </c>
      <c r="AW46" s="107" t="str">
        <f t="shared" si="43"/>
        <v/>
      </c>
      <c r="AX46" s="105" t="str">
        <f t="shared" si="44"/>
        <v/>
      </c>
      <c r="AY46" s="106" t="str">
        <f t="shared" si="45"/>
        <v/>
      </c>
      <c r="AZ46" s="107" t="str">
        <f t="shared" si="46"/>
        <v/>
      </c>
      <c r="BA46" s="51"/>
      <c r="BB46" s="51"/>
      <c r="BC46" s="51"/>
      <c r="BD46" s="51"/>
      <c r="BE46" s="51"/>
      <c r="BF46" s="109" t="str">
        <f t="shared" si="47"/>
        <v>Afectat sau NU?</v>
      </c>
      <c r="BG46" s="106" t="str">
        <f t="shared" si="48"/>
        <v>-</v>
      </c>
      <c r="BH46" s="107" t="str">
        <f t="shared" si="49"/>
        <v>-</v>
      </c>
      <c r="BI46" s="109" t="str">
        <f t="shared" si="50"/>
        <v>Afectat sau NU?</v>
      </c>
      <c r="BJ46" s="106" t="str">
        <f t="shared" si="51"/>
        <v>-</v>
      </c>
      <c r="BK46" s="107" t="str">
        <f t="shared" si="52"/>
        <v>-</v>
      </c>
      <c r="BL46" s="109" t="str">
        <f t="shared" si="53"/>
        <v>Afectat sau NU?</v>
      </c>
      <c r="BM46" s="106" t="str">
        <f t="shared" si="54"/>
        <v>-</v>
      </c>
      <c r="BN46" s="107" t="str">
        <f t="shared" si="55"/>
        <v>-</v>
      </c>
    </row>
    <row r="47" spans="1:66" s="10" customFormat="1" ht="28.5" x14ac:dyDescent="0.25">
      <c r="A47" s="197">
        <f t="shared" si="37"/>
        <v>32</v>
      </c>
      <c r="B47" s="53" t="s">
        <v>84</v>
      </c>
      <c r="C47" s="53" t="s">
        <v>85</v>
      </c>
      <c r="D47" s="54" t="s">
        <v>199</v>
      </c>
      <c r="E47" s="53">
        <v>105543</v>
      </c>
      <c r="F47" s="53" t="s">
        <v>204</v>
      </c>
      <c r="G47" s="53" t="s">
        <v>201</v>
      </c>
      <c r="H47" s="55">
        <v>564729.06000000006</v>
      </c>
      <c r="I47" s="55">
        <v>341811.75</v>
      </c>
      <c r="J47" s="55">
        <v>564729.06000000006</v>
      </c>
      <c r="K47" s="55">
        <v>341811.75</v>
      </c>
      <c r="L47" s="53" t="s">
        <v>84</v>
      </c>
      <c r="M47" s="53" t="s">
        <v>84</v>
      </c>
      <c r="N47" s="53" t="s">
        <v>205</v>
      </c>
      <c r="O47" s="53" t="s">
        <v>204</v>
      </c>
      <c r="P47" s="53" t="s">
        <v>84</v>
      </c>
      <c r="Q47" s="53" t="s">
        <v>84</v>
      </c>
      <c r="R47" s="53" t="s">
        <v>84</v>
      </c>
      <c r="S47" s="53" t="s">
        <v>84</v>
      </c>
      <c r="T47" s="53" t="s">
        <v>90</v>
      </c>
      <c r="U47" s="53"/>
      <c r="V47" s="53" t="s">
        <v>177</v>
      </c>
      <c r="W47" s="56" t="s">
        <v>192</v>
      </c>
      <c r="X47" s="57"/>
      <c r="Y47" s="58"/>
      <c r="Z47" s="57"/>
      <c r="AA47" s="58"/>
      <c r="AB47" s="53" t="s">
        <v>152</v>
      </c>
      <c r="AC47" s="53"/>
      <c r="AD47" s="173"/>
      <c r="AE47" s="195"/>
      <c r="AF47" s="185"/>
      <c r="AG47" s="186"/>
      <c r="AH47" s="185"/>
      <c r="AI47" s="186"/>
      <c r="AJ47" s="185"/>
      <c r="AK47" s="186"/>
      <c r="AL47" s="185"/>
      <c r="AM47" s="187"/>
      <c r="AN47" s="187"/>
      <c r="AO47" s="187"/>
      <c r="AP47" s="171" t="s">
        <v>203</v>
      </c>
      <c r="AQ47" s="52"/>
      <c r="AR47" s="164" t="str">
        <f t="shared" si="38"/>
        <v/>
      </c>
      <c r="AS47" s="60" t="str">
        <f t="shared" si="39"/>
        <v/>
      </c>
      <c r="AT47" s="165" t="str">
        <f t="shared" si="40"/>
        <v/>
      </c>
      <c r="AU47" s="164" t="str">
        <f t="shared" si="41"/>
        <v/>
      </c>
      <c r="AV47" s="60" t="str">
        <f t="shared" si="42"/>
        <v/>
      </c>
      <c r="AW47" s="165" t="str">
        <f t="shared" si="43"/>
        <v/>
      </c>
      <c r="AX47" s="164" t="str">
        <f t="shared" si="44"/>
        <v/>
      </c>
      <c r="AY47" s="60" t="str">
        <f t="shared" si="45"/>
        <v/>
      </c>
      <c r="AZ47" s="165" t="str">
        <f t="shared" si="46"/>
        <v/>
      </c>
      <c r="BA47" s="51"/>
      <c r="BB47" s="51"/>
      <c r="BC47" s="51"/>
      <c r="BD47" s="51"/>
      <c r="BE47" s="51"/>
      <c r="BF47" s="166" t="str">
        <f t="shared" si="47"/>
        <v>Afectat sau NU?</v>
      </c>
      <c r="BG47" s="60" t="str">
        <f t="shared" si="48"/>
        <v>-</v>
      </c>
      <c r="BH47" s="165" t="str">
        <f t="shared" si="49"/>
        <v>-</v>
      </c>
      <c r="BI47" s="166" t="str">
        <f t="shared" si="50"/>
        <v>Afectat sau NU?</v>
      </c>
      <c r="BJ47" s="60" t="str">
        <f t="shared" si="51"/>
        <v>-</v>
      </c>
      <c r="BK47" s="165" t="str">
        <f t="shared" si="52"/>
        <v>-</v>
      </c>
      <c r="BL47" s="166" t="str">
        <f t="shared" si="53"/>
        <v>Afectat sau NU?</v>
      </c>
      <c r="BM47" s="60" t="str">
        <f t="shared" si="54"/>
        <v>-</v>
      </c>
      <c r="BN47" s="165" t="str">
        <f t="shared" si="55"/>
        <v>-</v>
      </c>
    </row>
    <row r="48" spans="1:66" s="10" customFormat="1" ht="29.25" thickBot="1" x14ac:dyDescent="0.3">
      <c r="A48" s="110">
        <f t="shared" si="37"/>
        <v>33</v>
      </c>
      <c r="B48" s="149" t="s">
        <v>84</v>
      </c>
      <c r="C48" s="149" t="s">
        <v>85</v>
      </c>
      <c r="D48" s="150" t="s">
        <v>199</v>
      </c>
      <c r="E48" s="149">
        <v>104038</v>
      </c>
      <c r="F48" s="149" t="s">
        <v>206</v>
      </c>
      <c r="G48" s="149" t="s">
        <v>207</v>
      </c>
      <c r="H48" s="151">
        <v>569107.28</v>
      </c>
      <c r="I48" s="151">
        <v>334140.34999999998</v>
      </c>
      <c r="J48" s="151">
        <v>569107.28</v>
      </c>
      <c r="K48" s="151">
        <v>334140.34999999998</v>
      </c>
      <c r="L48" s="149" t="s">
        <v>84</v>
      </c>
      <c r="M48" s="149" t="s">
        <v>84</v>
      </c>
      <c r="N48" s="149" t="s">
        <v>208</v>
      </c>
      <c r="O48" s="149" t="s">
        <v>209</v>
      </c>
      <c r="P48" s="149" t="s">
        <v>84</v>
      </c>
      <c r="Q48" s="149" t="s">
        <v>84</v>
      </c>
      <c r="R48" s="149" t="s">
        <v>84</v>
      </c>
      <c r="S48" s="149" t="s">
        <v>84</v>
      </c>
      <c r="T48" s="149" t="s">
        <v>90</v>
      </c>
      <c r="U48" s="149"/>
      <c r="V48" s="149" t="s">
        <v>210</v>
      </c>
      <c r="W48" s="152" t="s">
        <v>192</v>
      </c>
      <c r="X48" s="153"/>
      <c r="Y48" s="154"/>
      <c r="Z48" s="153"/>
      <c r="AA48" s="154"/>
      <c r="AB48" s="149" t="s">
        <v>152</v>
      </c>
      <c r="AC48" s="149"/>
      <c r="AD48" s="172"/>
      <c r="AE48" s="196"/>
      <c r="AF48" s="190"/>
      <c r="AG48" s="191"/>
      <c r="AH48" s="190"/>
      <c r="AI48" s="191"/>
      <c r="AJ48" s="190"/>
      <c r="AK48" s="191"/>
      <c r="AL48" s="190"/>
      <c r="AM48" s="192"/>
      <c r="AN48" s="192"/>
      <c r="AO48" s="192"/>
      <c r="AP48" s="156" t="s">
        <v>203</v>
      </c>
      <c r="AQ48" s="52"/>
      <c r="AR48" s="157" t="str">
        <f t="shared" si="38"/>
        <v/>
      </c>
      <c r="AS48" s="158" t="str">
        <f t="shared" si="39"/>
        <v/>
      </c>
      <c r="AT48" s="159" t="str">
        <f t="shared" si="40"/>
        <v/>
      </c>
      <c r="AU48" s="157" t="str">
        <f t="shared" si="41"/>
        <v/>
      </c>
      <c r="AV48" s="158" t="str">
        <f t="shared" si="42"/>
        <v/>
      </c>
      <c r="AW48" s="159" t="str">
        <f t="shared" si="43"/>
        <v/>
      </c>
      <c r="AX48" s="157" t="str">
        <f t="shared" si="44"/>
        <v/>
      </c>
      <c r="AY48" s="158" t="str">
        <f t="shared" si="45"/>
        <v/>
      </c>
      <c r="AZ48" s="159" t="str">
        <f t="shared" si="46"/>
        <v/>
      </c>
      <c r="BA48" s="51"/>
      <c r="BB48" s="51"/>
      <c r="BC48" s="51"/>
      <c r="BD48" s="51"/>
      <c r="BE48" s="51"/>
      <c r="BF48" s="160" t="str">
        <f t="shared" si="47"/>
        <v>Afectat sau NU?</v>
      </c>
      <c r="BG48" s="158" t="str">
        <f t="shared" si="48"/>
        <v>-</v>
      </c>
      <c r="BH48" s="159" t="str">
        <f t="shared" si="49"/>
        <v>-</v>
      </c>
      <c r="BI48" s="160" t="str">
        <f t="shared" si="50"/>
        <v>Afectat sau NU?</v>
      </c>
      <c r="BJ48" s="158" t="str">
        <f t="shared" si="51"/>
        <v>-</v>
      </c>
      <c r="BK48" s="159" t="str">
        <f t="shared" si="52"/>
        <v>-</v>
      </c>
      <c r="BL48" s="160" t="str">
        <f t="shared" si="53"/>
        <v>Afectat sau NU?</v>
      </c>
      <c r="BM48" s="158" t="str">
        <f t="shared" si="54"/>
        <v>-</v>
      </c>
      <c r="BN48" s="159" t="str">
        <f t="shared" si="55"/>
        <v>-</v>
      </c>
    </row>
    <row r="49" spans="1:66" s="10" customFormat="1" ht="29.25" thickBot="1" x14ac:dyDescent="0.3">
      <c r="A49" s="79">
        <f t="shared" si="37"/>
        <v>34</v>
      </c>
      <c r="B49" s="80" t="s">
        <v>84</v>
      </c>
      <c r="C49" s="80" t="s">
        <v>85</v>
      </c>
      <c r="D49" s="81" t="s">
        <v>215</v>
      </c>
      <c r="E49" s="80">
        <v>131381</v>
      </c>
      <c r="F49" s="80" t="s">
        <v>211</v>
      </c>
      <c r="G49" s="80" t="s">
        <v>212</v>
      </c>
      <c r="H49" s="82">
        <v>548893.69999999995</v>
      </c>
      <c r="I49" s="82">
        <v>420137.21</v>
      </c>
      <c r="J49" s="82">
        <v>548893.69999999995</v>
      </c>
      <c r="K49" s="82">
        <v>420137.21</v>
      </c>
      <c r="L49" s="80" t="s">
        <v>84</v>
      </c>
      <c r="M49" s="80" t="s">
        <v>84</v>
      </c>
      <c r="N49" s="80" t="s">
        <v>213</v>
      </c>
      <c r="O49" s="80" t="s">
        <v>211</v>
      </c>
      <c r="P49" s="80" t="s">
        <v>84</v>
      </c>
      <c r="Q49" s="80" t="s">
        <v>84</v>
      </c>
      <c r="R49" s="80" t="s">
        <v>84</v>
      </c>
      <c r="S49" s="80" t="s">
        <v>84</v>
      </c>
      <c r="T49" s="80" t="s">
        <v>90</v>
      </c>
      <c r="U49" s="80"/>
      <c r="V49" s="80" t="s">
        <v>181</v>
      </c>
      <c r="W49" s="83" t="s">
        <v>192</v>
      </c>
      <c r="X49" s="84"/>
      <c r="Y49" s="85"/>
      <c r="Z49" s="84"/>
      <c r="AA49" s="85"/>
      <c r="AB49" s="80" t="s">
        <v>152</v>
      </c>
      <c r="AC49" s="80"/>
      <c r="AD49" s="86"/>
      <c r="AE49" s="87"/>
      <c r="AF49" s="88"/>
      <c r="AG49" s="89"/>
      <c r="AH49" s="88"/>
      <c r="AI49" s="89"/>
      <c r="AJ49" s="88"/>
      <c r="AK49" s="89"/>
      <c r="AL49" s="88"/>
      <c r="AM49" s="90"/>
      <c r="AN49" s="90"/>
      <c r="AO49" s="90"/>
      <c r="AP49" s="91" t="s">
        <v>214</v>
      </c>
      <c r="AQ49" s="52"/>
      <c r="AR49" s="92" t="str">
        <f t="shared" si="38"/>
        <v/>
      </c>
      <c r="AS49" s="93" t="str">
        <f t="shared" si="39"/>
        <v/>
      </c>
      <c r="AT49" s="94" t="str">
        <f t="shared" si="40"/>
        <v/>
      </c>
      <c r="AU49" s="198" t="str">
        <f t="shared" si="41"/>
        <v/>
      </c>
      <c r="AV49" s="93" t="str">
        <f t="shared" si="42"/>
        <v/>
      </c>
      <c r="AW49" s="95" t="str">
        <f t="shared" si="43"/>
        <v/>
      </c>
      <c r="AX49" s="92" t="str">
        <f t="shared" si="44"/>
        <v/>
      </c>
      <c r="AY49" s="93" t="str">
        <f t="shared" si="45"/>
        <v/>
      </c>
      <c r="AZ49" s="94" t="str">
        <f t="shared" si="46"/>
        <v/>
      </c>
      <c r="BA49" s="51"/>
      <c r="BB49" s="51"/>
      <c r="BC49" s="51"/>
      <c r="BD49" s="51"/>
      <c r="BE49" s="51"/>
      <c r="BF49" s="96" t="str">
        <f t="shared" si="47"/>
        <v>Afectat sau NU?</v>
      </c>
      <c r="BG49" s="93" t="str">
        <f t="shared" si="48"/>
        <v>-</v>
      </c>
      <c r="BH49" s="95" t="str">
        <f t="shared" si="49"/>
        <v>-</v>
      </c>
      <c r="BI49" s="96" t="str">
        <f t="shared" si="50"/>
        <v>Afectat sau NU?</v>
      </c>
      <c r="BJ49" s="93" t="str">
        <f t="shared" si="51"/>
        <v>-</v>
      </c>
      <c r="BK49" s="94" t="str">
        <f t="shared" si="52"/>
        <v>-</v>
      </c>
      <c r="BL49" s="97" t="str">
        <f t="shared" si="53"/>
        <v>Afectat sau NU?</v>
      </c>
      <c r="BM49" s="93" t="str">
        <f t="shared" si="54"/>
        <v>-</v>
      </c>
      <c r="BN49" s="94" t="str">
        <f t="shared" si="55"/>
        <v>-</v>
      </c>
    </row>
    <row r="50" spans="1:66" s="10" customFormat="1" ht="29.25" thickBot="1" x14ac:dyDescent="0.3">
      <c r="A50" s="79">
        <f t="shared" si="37"/>
        <v>35</v>
      </c>
      <c r="B50" s="80" t="s">
        <v>84</v>
      </c>
      <c r="C50" s="80" t="s">
        <v>85</v>
      </c>
      <c r="D50" s="81" t="s">
        <v>216</v>
      </c>
      <c r="E50" s="80">
        <v>67069</v>
      </c>
      <c r="F50" s="80" t="s">
        <v>217</v>
      </c>
      <c r="G50" s="80" t="s">
        <v>201</v>
      </c>
      <c r="H50" s="82">
        <v>571928</v>
      </c>
      <c r="I50" s="82">
        <v>361161.04</v>
      </c>
      <c r="J50" s="82">
        <v>571928</v>
      </c>
      <c r="K50" s="82">
        <v>361161.04</v>
      </c>
      <c r="L50" s="80" t="s">
        <v>84</v>
      </c>
      <c r="M50" s="80" t="s">
        <v>84</v>
      </c>
      <c r="N50" s="80" t="s">
        <v>218</v>
      </c>
      <c r="O50" s="80" t="s">
        <v>219</v>
      </c>
      <c r="P50" s="80" t="s">
        <v>84</v>
      </c>
      <c r="Q50" s="80" t="s">
        <v>84</v>
      </c>
      <c r="R50" s="80" t="s">
        <v>84</v>
      </c>
      <c r="S50" s="80" t="s">
        <v>84</v>
      </c>
      <c r="T50" s="80" t="s">
        <v>90</v>
      </c>
      <c r="U50" s="80"/>
      <c r="V50" s="80" t="s">
        <v>181</v>
      </c>
      <c r="W50" s="83" t="s">
        <v>192</v>
      </c>
      <c r="X50" s="84"/>
      <c r="Y50" s="85"/>
      <c r="Z50" s="84"/>
      <c r="AA50" s="85"/>
      <c r="AB50" s="80" t="s">
        <v>152</v>
      </c>
      <c r="AC50" s="80"/>
      <c r="AD50" s="86"/>
      <c r="AE50" s="87"/>
      <c r="AF50" s="88"/>
      <c r="AG50" s="89"/>
      <c r="AH50" s="88"/>
      <c r="AI50" s="89"/>
      <c r="AJ50" s="88"/>
      <c r="AK50" s="89"/>
      <c r="AL50" s="88"/>
      <c r="AM50" s="90"/>
      <c r="AN50" s="90"/>
      <c r="AO50" s="90"/>
      <c r="AP50" s="91" t="s">
        <v>220</v>
      </c>
      <c r="AQ50" s="52"/>
      <c r="AR50" s="92" t="str">
        <f t="shared" si="38"/>
        <v/>
      </c>
      <c r="AS50" s="93" t="str">
        <f t="shared" si="39"/>
        <v/>
      </c>
      <c r="AT50" s="94" t="str">
        <f t="shared" si="40"/>
        <v/>
      </c>
      <c r="AU50" s="198" t="str">
        <f t="shared" si="41"/>
        <v/>
      </c>
      <c r="AV50" s="93" t="str">
        <f t="shared" si="42"/>
        <v/>
      </c>
      <c r="AW50" s="95" t="str">
        <f t="shared" si="43"/>
        <v/>
      </c>
      <c r="AX50" s="92" t="str">
        <f t="shared" si="44"/>
        <v/>
      </c>
      <c r="AY50" s="93" t="str">
        <f t="shared" si="45"/>
        <v/>
      </c>
      <c r="AZ50" s="94" t="str">
        <f t="shared" si="46"/>
        <v/>
      </c>
      <c r="BA50" s="51"/>
      <c r="BB50" s="51"/>
      <c r="BC50" s="51"/>
      <c r="BD50" s="51"/>
      <c r="BE50" s="51"/>
      <c r="BF50" s="96" t="str">
        <f t="shared" si="47"/>
        <v>Afectat sau NU?</v>
      </c>
      <c r="BG50" s="93" t="str">
        <f t="shared" si="48"/>
        <v>-</v>
      </c>
      <c r="BH50" s="95" t="str">
        <f t="shared" si="49"/>
        <v>-</v>
      </c>
      <c r="BI50" s="96" t="str">
        <f t="shared" si="50"/>
        <v>Afectat sau NU?</v>
      </c>
      <c r="BJ50" s="93" t="str">
        <f t="shared" si="51"/>
        <v>-</v>
      </c>
      <c r="BK50" s="94" t="str">
        <f t="shared" si="52"/>
        <v>-</v>
      </c>
      <c r="BL50" s="97" t="str">
        <f t="shared" si="53"/>
        <v>Afectat sau NU?</v>
      </c>
      <c r="BM50" s="93" t="str">
        <f t="shared" si="54"/>
        <v>-</v>
      </c>
      <c r="BN50" s="94" t="str">
        <f t="shared" si="55"/>
        <v>-</v>
      </c>
    </row>
    <row r="51" spans="1:66" s="51" customFormat="1" ht="15" thickBot="1" x14ac:dyDescent="0.3">
      <c r="A51" s="110">
        <f t="shared" si="37"/>
        <v>36</v>
      </c>
      <c r="B51" s="149" t="s">
        <v>84</v>
      </c>
      <c r="C51" s="149" t="s">
        <v>85</v>
      </c>
      <c r="D51" s="150" t="s">
        <v>221</v>
      </c>
      <c r="E51" s="149">
        <v>67489</v>
      </c>
      <c r="F51" s="149" t="s">
        <v>222</v>
      </c>
      <c r="G51" s="149" t="s">
        <v>201</v>
      </c>
      <c r="H51" s="151">
        <v>563895</v>
      </c>
      <c r="I51" s="151">
        <v>366569.11</v>
      </c>
      <c r="J51" s="151">
        <v>563895</v>
      </c>
      <c r="K51" s="151">
        <v>366569.11</v>
      </c>
      <c r="L51" s="149" t="s">
        <v>84</v>
      </c>
      <c r="M51" s="149" t="s">
        <v>84</v>
      </c>
      <c r="N51" s="149" t="s">
        <v>223</v>
      </c>
      <c r="O51" s="149" t="s">
        <v>222</v>
      </c>
      <c r="P51" s="149" t="s">
        <v>84</v>
      </c>
      <c r="Q51" s="149" t="s">
        <v>84</v>
      </c>
      <c r="R51" s="149" t="s">
        <v>84</v>
      </c>
      <c r="S51" s="149" t="s">
        <v>84</v>
      </c>
      <c r="T51" s="149" t="s">
        <v>90</v>
      </c>
      <c r="U51" s="149"/>
      <c r="V51" s="149" t="s">
        <v>181</v>
      </c>
      <c r="W51" s="152" t="s">
        <v>192</v>
      </c>
      <c r="X51" s="153"/>
      <c r="Y51" s="154"/>
      <c r="Z51" s="153"/>
      <c r="AA51" s="154"/>
      <c r="AB51" s="149" t="s">
        <v>152</v>
      </c>
      <c r="AC51" s="149"/>
      <c r="AD51" s="172"/>
      <c r="AE51" s="199"/>
      <c r="AF51" s="134"/>
      <c r="AG51" s="133"/>
      <c r="AH51" s="134"/>
      <c r="AI51" s="133"/>
      <c r="AJ51" s="134"/>
      <c r="AK51" s="133"/>
      <c r="AL51" s="134"/>
      <c r="AM51" s="200"/>
      <c r="AN51" s="200"/>
      <c r="AO51" s="200"/>
      <c r="AP51" s="140" t="s">
        <v>220</v>
      </c>
      <c r="AQ51" s="52"/>
      <c r="AR51" s="141" t="str">
        <f t="shared" si="38"/>
        <v/>
      </c>
      <c r="AS51" s="142" t="str">
        <f t="shared" si="39"/>
        <v/>
      </c>
      <c r="AT51" s="143" t="str">
        <f t="shared" si="40"/>
        <v/>
      </c>
      <c r="AU51" s="201" t="str">
        <f t="shared" si="41"/>
        <v/>
      </c>
      <c r="AV51" s="142" t="str">
        <f t="shared" si="42"/>
        <v/>
      </c>
      <c r="AW51" s="144" t="str">
        <f t="shared" si="43"/>
        <v/>
      </c>
      <c r="AX51" s="141" t="str">
        <f t="shared" si="44"/>
        <v/>
      </c>
      <c r="AY51" s="142" t="str">
        <f t="shared" si="45"/>
        <v/>
      </c>
      <c r="AZ51" s="143" t="str">
        <f t="shared" si="46"/>
        <v/>
      </c>
      <c r="BF51" s="145" t="str">
        <f t="shared" si="47"/>
        <v>Afectat sau NU?</v>
      </c>
      <c r="BG51" s="142" t="str">
        <f t="shared" si="48"/>
        <v>-</v>
      </c>
      <c r="BH51" s="143" t="str">
        <f t="shared" si="49"/>
        <v>-</v>
      </c>
      <c r="BI51" s="146" t="str">
        <f t="shared" si="50"/>
        <v>Afectat sau NU?</v>
      </c>
      <c r="BJ51" s="142" t="str">
        <f t="shared" si="51"/>
        <v>-</v>
      </c>
      <c r="BK51" s="144" t="str">
        <f t="shared" si="52"/>
        <v>-</v>
      </c>
      <c r="BL51" s="160" t="str">
        <f t="shared" si="53"/>
        <v>Afectat sau NU?</v>
      </c>
      <c r="BM51" s="158" t="str">
        <f t="shared" si="54"/>
        <v>-</v>
      </c>
      <c r="BN51" s="159" t="str">
        <f t="shared" si="55"/>
        <v>-</v>
      </c>
    </row>
    <row r="52" spans="1:66" s="51" customFormat="1" ht="15" thickBot="1" x14ac:dyDescent="0.3">
      <c r="A52" s="79">
        <f t="shared" si="37"/>
        <v>37</v>
      </c>
      <c r="B52" s="80" t="s">
        <v>84</v>
      </c>
      <c r="C52" s="80" t="s">
        <v>85</v>
      </c>
      <c r="D52" s="81" t="s">
        <v>224</v>
      </c>
      <c r="E52" s="80">
        <v>105945</v>
      </c>
      <c r="F52" s="80" t="s">
        <v>156</v>
      </c>
      <c r="G52" s="80" t="s">
        <v>180</v>
      </c>
      <c r="H52" s="82">
        <v>588819.98</v>
      </c>
      <c r="I52" s="82">
        <v>315459.76</v>
      </c>
      <c r="J52" s="82">
        <v>588819.98</v>
      </c>
      <c r="K52" s="82">
        <v>315459.76</v>
      </c>
      <c r="L52" s="80" t="s">
        <v>84</v>
      </c>
      <c r="M52" s="80" t="s">
        <v>84</v>
      </c>
      <c r="N52" s="80" t="s">
        <v>155</v>
      </c>
      <c r="O52" s="80" t="s">
        <v>156</v>
      </c>
      <c r="P52" s="80" t="s">
        <v>84</v>
      </c>
      <c r="Q52" s="80" t="s">
        <v>84</v>
      </c>
      <c r="R52" s="80" t="s">
        <v>84</v>
      </c>
      <c r="S52" s="80" t="s">
        <v>84</v>
      </c>
      <c r="T52" s="80" t="s">
        <v>90</v>
      </c>
      <c r="U52" s="80"/>
      <c r="V52" s="80" t="s">
        <v>181</v>
      </c>
      <c r="W52" s="83" t="s">
        <v>192</v>
      </c>
      <c r="X52" s="84"/>
      <c r="Y52" s="85"/>
      <c r="Z52" s="84"/>
      <c r="AA52" s="85"/>
      <c r="AB52" s="80" t="s">
        <v>152</v>
      </c>
      <c r="AC52" s="80"/>
      <c r="AD52" s="86"/>
      <c r="AE52" s="199"/>
      <c r="AF52" s="134"/>
      <c r="AG52" s="133"/>
      <c r="AH52" s="134"/>
      <c r="AI52" s="133"/>
      <c r="AJ52" s="134"/>
      <c r="AK52" s="133"/>
      <c r="AL52" s="134"/>
      <c r="AM52" s="200"/>
      <c r="AN52" s="200"/>
      <c r="AO52" s="200"/>
      <c r="AP52" s="140" t="s">
        <v>220</v>
      </c>
      <c r="AQ52" s="52"/>
      <c r="AR52" s="141" t="str">
        <f t="shared" si="38"/>
        <v/>
      </c>
      <c r="AS52" s="142" t="str">
        <f t="shared" si="39"/>
        <v/>
      </c>
      <c r="AT52" s="143" t="str">
        <f t="shared" si="40"/>
        <v/>
      </c>
      <c r="AU52" s="201" t="str">
        <f t="shared" si="41"/>
        <v/>
      </c>
      <c r="AV52" s="142" t="str">
        <f t="shared" si="42"/>
        <v/>
      </c>
      <c r="AW52" s="144" t="str">
        <f t="shared" si="43"/>
        <v/>
      </c>
      <c r="AX52" s="141" t="str">
        <f t="shared" si="44"/>
        <v/>
      </c>
      <c r="AY52" s="142" t="str">
        <f t="shared" si="45"/>
        <v/>
      </c>
      <c r="AZ52" s="143" t="str">
        <f t="shared" si="46"/>
        <v/>
      </c>
      <c r="BF52" s="145" t="str">
        <f t="shared" si="47"/>
        <v>Afectat sau NU?</v>
      </c>
      <c r="BG52" s="142" t="str">
        <f t="shared" si="48"/>
        <v>-</v>
      </c>
      <c r="BH52" s="143" t="str">
        <f t="shared" si="49"/>
        <v>-</v>
      </c>
      <c r="BI52" s="146" t="str">
        <f t="shared" si="50"/>
        <v>Afectat sau NU?</v>
      </c>
      <c r="BJ52" s="142" t="str">
        <f t="shared" si="51"/>
        <v>-</v>
      </c>
      <c r="BK52" s="144" t="str">
        <f t="shared" si="52"/>
        <v>-</v>
      </c>
      <c r="BL52" s="160" t="str">
        <f t="shared" si="53"/>
        <v>Afectat sau NU?</v>
      </c>
      <c r="BM52" s="158" t="str">
        <f t="shared" si="54"/>
        <v>-</v>
      </c>
      <c r="BN52" s="159" t="str">
        <f t="shared" si="55"/>
        <v>-</v>
      </c>
    </row>
    <row r="53" spans="1:66" s="51" customFormat="1" ht="200.25" thickBot="1" x14ac:dyDescent="0.3">
      <c r="A53" s="79">
        <f t="shared" si="37"/>
        <v>38</v>
      </c>
      <c r="B53" s="80" t="s">
        <v>85</v>
      </c>
      <c r="C53" s="80" t="s">
        <v>84</v>
      </c>
      <c r="D53" s="81" t="s">
        <v>225</v>
      </c>
      <c r="E53" s="80">
        <v>64434</v>
      </c>
      <c r="F53" s="80" t="s">
        <v>226</v>
      </c>
      <c r="G53" s="80" t="s">
        <v>227</v>
      </c>
      <c r="H53" s="82">
        <v>559093.5</v>
      </c>
      <c r="I53" s="82">
        <v>478002.97</v>
      </c>
      <c r="J53" s="82">
        <v>559093.5</v>
      </c>
      <c r="K53" s="82">
        <v>478002.97</v>
      </c>
      <c r="L53" s="80" t="s">
        <v>84</v>
      </c>
      <c r="M53" s="80" t="s">
        <v>84</v>
      </c>
      <c r="N53" s="80" t="s">
        <v>228</v>
      </c>
      <c r="O53" s="80" t="s">
        <v>226</v>
      </c>
      <c r="P53" s="80" t="s">
        <v>84</v>
      </c>
      <c r="Q53" s="80" t="s">
        <v>84</v>
      </c>
      <c r="R53" s="80" t="s">
        <v>84</v>
      </c>
      <c r="S53" s="80" t="s">
        <v>84</v>
      </c>
      <c r="T53" s="80" t="s">
        <v>90</v>
      </c>
      <c r="U53" s="80" t="s">
        <v>231</v>
      </c>
      <c r="V53" s="80" t="s">
        <v>181</v>
      </c>
      <c r="W53" s="83" t="s">
        <v>84</v>
      </c>
      <c r="X53" s="84">
        <v>44853</v>
      </c>
      <c r="Y53" s="85">
        <v>0.38194444444444442</v>
      </c>
      <c r="Z53" s="84">
        <v>44853</v>
      </c>
      <c r="AA53" s="85">
        <v>0.70833333333333337</v>
      </c>
      <c r="AB53" s="80" t="s">
        <v>229</v>
      </c>
      <c r="AC53" s="80" t="s">
        <v>232</v>
      </c>
      <c r="AD53" s="86"/>
      <c r="AE53" s="202">
        <v>44853</v>
      </c>
      <c r="AF53" s="203">
        <v>0.38194444444444442</v>
      </c>
      <c r="AG53" s="204">
        <v>44853</v>
      </c>
      <c r="AH53" s="203">
        <v>0.70833333333333337</v>
      </c>
      <c r="AI53" s="204">
        <v>44853</v>
      </c>
      <c r="AJ53" s="203">
        <v>0.41111111111111115</v>
      </c>
      <c r="AK53" s="204">
        <v>44853</v>
      </c>
      <c r="AL53" s="203">
        <v>0.39652777777777781</v>
      </c>
      <c r="AM53" s="205" t="s">
        <v>230</v>
      </c>
      <c r="AN53" s="205" t="s">
        <v>233</v>
      </c>
      <c r="AO53" s="200"/>
      <c r="AP53" s="140"/>
      <c r="AQ53" s="52"/>
      <c r="AR53" s="141">
        <f t="shared" ref="AR53" si="111">IF(B53="X",IF(AN53="","Afectat sau NU?",IF(AN53="DA",IF(((AK53+AL53)-(AE53+AF53))*24&lt;-720,"Neinformat",((AK53+AL53)-(AE53+AF53))*24),"Nu a fost afectat producator/consumator")),"")</f>
        <v>0.34999999991850927</v>
      </c>
      <c r="AS53" s="142">
        <f t="shared" ref="AS53" si="112">IF(B53="X",IF(AN53="DA",IF(AR53&lt;6,LEN(TRIM(V53))-LEN(SUBSTITUTE(V53,CHAR(44),""))+1,0),"-"),"")</f>
        <v>1</v>
      </c>
      <c r="AT53" s="143">
        <f t="shared" ref="AT53" si="113">IF(B53="X",IF(AN53="DA",LEN(TRIM(V53))-LEN(SUBSTITUTE(V53,CHAR(44),""))+1,"-"),"")</f>
        <v>1</v>
      </c>
      <c r="AU53" s="201">
        <f t="shared" ref="AU53" si="114">IF(B53="X",IF(AN53="","Afectat sau NU?",IF(AN53="DA",IF(((AI53+AJ53)-(AE53+AF53))*24&lt;-720,"Neinformat",((AI53+AJ53)-(AE53+AF53))*24),"Nu a fost afectat producator/consumator")),"")</f>
        <v>0.70000000001164153</v>
      </c>
      <c r="AV53" s="142">
        <f t="shared" ref="AV53" si="115">IF(B53="X",IF(AN53="DA",IF(AU53&lt;6,LEN(TRIM(U53))-LEN(SUBSTITUTE(U53,CHAR(44),""))+1,0),"-"),"")</f>
        <v>39</v>
      </c>
      <c r="AW53" s="144">
        <f t="shared" ref="AW53" si="116">IF(B53="X",IF(AN53="DA",LEN(TRIM(U53))-LEN(SUBSTITUTE(U53,CHAR(44),""))+1,"-"),"")</f>
        <v>39</v>
      </c>
      <c r="AX53" s="141">
        <f t="shared" ref="AX53" si="117">IF(B53="X",IF(AN53="","Afectat sau NU?",IF(AN53="DA",((AG53+AH53)-(AE53+AF53))*24,"Nu a fost afectat producator/consumator")),"")</f>
        <v>7.8333333333721384</v>
      </c>
      <c r="AY53" s="142">
        <f t="shared" ref="AY53" si="118">IF(B53="X",IF(AN53="DA",IF(AX53&gt;24,IF(BA53="NU",0,LEN(TRIM(V53))-LEN(SUBSTITUTE(V53,CHAR(44),""))+1),0),"-"),"")</f>
        <v>0</v>
      </c>
      <c r="AZ53" s="143">
        <f t="shared" ref="AZ53" si="119">IF(B53="X",IF(AN53="DA",IF(AX53&gt;24,LEN(TRIM(V53))-LEN(SUBSTITUTE(V53,CHAR(44),""))+1,0),"-"),"")</f>
        <v>0</v>
      </c>
      <c r="BF53" s="145" t="str">
        <f t="shared" ref="BF53" si="120">IF(C53="X",IF(AN53="","Afectat sau NU?",IF(AN53="DA",IF(AK53="","Neinformat",NETWORKDAYS(AK53+AL53,AE53+AF53,$BS$2:$BS$14)-2),"Nu a fost afectat producator/consumator")),"")</f>
        <v/>
      </c>
      <c r="BG53" s="142" t="str">
        <f t="shared" ref="BG53" si="121">IF(C53="X",IF(AN53="DA",IF(AND(BF53&gt;=5,AK53&lt;&gt;""),LEN(TRIM(V53))-LEN(SUBSTITUTE(V53,CHAR(44),""))+1,0),"-"),"")</f>
        <v/>
      </c>
      <c r="BH53" s="143" t="str">
        <f t="shared" ref="BH53" si="122">IF(C53="X",IF(AN53="DA",LEN(TRIM(V53))-LEN(SUBSTITUTE(V53,CHAR(44),""))+1,"-"),"")</f>
        <v/>
      </c>
      <c r="BI53" s="146" t="str">
        <f t="shared" ref="BI53" si="123">IF(C53="X",IF(AN53="","Afectat sau NU?",IF(AN53="DA",IF(AI53="","Neinformat",NETWORKDAYS(AI53+AJ53,AE53+AF53,$BS$2:$BS$14)-2),"Nu a fost afectat producator/consumator")),"")</f>
        <v/>
      </c>
      <c r="BJ53" s="142" t="str">
        <f t="shared" ref="BJ53" si="124">IF(C53="X",IF(AN53="DA",IF(AND(BI53&gt;=5,AI53&lt;&gt;""),LEN(TRIM(U53))-LEN(SUBSTITUTE(U53,CHAR(44),""))+1,0),"-"),"")</f>
        <v/>
      </c>
      <c r="BK53" s="144" t="str">
        <f t="shared" ref="BK53" si="125">IF(C53="X",IF(AN53="DA",LEN(TRIM(U53))-LEN(SUBSTITUTE(U53,CHAR(44),""))+1,"-"),"")</f>
        <v/>
      </c>
      <c r="BL53" s="160" t="str">
        <f t="shared" ref="BL53" si="126">IF(C53="X",IF(AN53="","Afectat sau NU?",IF(AN53="DA",((AG53+AH53)-(Z53+AA53))*24,"Nu a fost afectat producator/consumator")),"")</f>
        <v/>
      </c>
      <c r="BM53" s="158" t="str">
        <f t="shared" ref="BM53" si="127">IF(C53="X",IF(AN53&lt;&gt;"DA","-",IF(AND(AN53="DA",BL53&lt;=0),LEN(TRIM(V53))-LEN(SUBSTITUTE(V53,CHAR(44),""))+1+LEN(TRIM(U53))-LEN(SUBSTITUTE(U53,CHAR(44),""))+1,0)),"")</f>
        <v/>
      </c>
      <c r="BN53" s="159" t="str">
        <f t="shared" ref="BN53" si="128">IF(C53="X",IF(AN53="DA",LEN(TRIM(V53))-LEN(SUBSTITUTE(V53,CHAR(44),""))+1+LEN(TRIM(U53))-LEN(SUBSTITUTE(U53,CHAR(44),""))+1,"-"),"")</f>
        <v/>
      </c>
    </row>
    <row r="54" spans="1:66" s="51" customFormat="1" ht="271.5" thickBot="1" x14ac:dyDescent="0.3">
      <c r="A54" s="79">
        <f t="shared" si="37"/>
        <v>39</v>
      </c>
      <c r="B54" s="80" t="s">
        <v>85</v>
      </c>
      <c r="C54" s="80" t="s">
        <v>84</v>
      </c>
      <c r="D54" s="81" t="s">
        <v>247</v>
      </c>
      <c r="E54" s="80">
        <v>100692</v>
      </c>
      <c r="F54" s="80" t="s">
        <v>235</v>
      </c>
      <c r="G54" s="80" t="s">
        <v>236</v>
      </c>
      <c r="H54" s="82">
        <v>627362.46</v>
      </c>
      <c r="I54" s="82">
        <v>359075.92</v>
      </c>
      <c r="J54" s="82">
        <v>627362.46</v>
      </c>
      <c r="K54" s="82">
        <v>359075.92</v>
      </c>
      <c r="L54" s="80" t="s">
        <v>84</v>
      </c>
      <c r="M54" s="80" t="s">
        <v>84</v>
      </c>
      <c r="N54" s="80" t="s">
        <v>237</v>
      </c>
      <c r="O54" s="80" t="s">
        <v>238</v>
      </c>
      <c r="P54" s="80" t="s">
        <v>84</v>
      </c>
      <c r="Q54" s="80" t="s">
        <v>84</v>
      </c>
      <c r="R54" s="80" t="s">
        <v>84</v>
      </c>
      <c r="S54" s="80" t="s">
        <v>84</v>
      </c>
      <c r="T54" s="80" t="s">
        <v>234</v>
      </c>
      <c r="U54" s="80" t="s">
        <v>250</v>
      </c>
      <c r="V54" s="80" t="s">
        <v>246</v>
      </c>
      <c r="W54" s="83" t="s">
        <v>84</v>
      </c>
      <c r="X54" s="84">
        <v>44854</v>
      </c>
      <c r="Y54" s="85">
        <v>8.819444444444445E-2</v>
      </c>
      <c r="Z54" s="84">
        <v>44854</v>
      </c>
      <c r="AA54" s="85">
        <v>0.20833333333333334</v>
      </c>
      <c r="AB54" s="80" t="s">
        <v>239</v>
      </c>
      <c r="AC54" s="80" t="s">
        <v>232</v>
      </c>
      <c r="AD54" s="86"/>
      <c r="AE54" s="202">
        <v>44854</v>
      </c>
      <c r="AF54" s="203">
        <v>8.819444444444445E-2</v>
      </c>
      <c r="AG54" s="204">
        <v>44854</v>
      </c>
      <c r="AH54" s="203">
        <v>0.19791666666666666</v>
      </c>
      <c r="AI54" s="204">
        <v>44854</v>
      </c>
      <c r="AJ54" s="203">
        <v>0.10277777777777779</v>
      </c>
      <c r="AK54" s="204">
        <v>44854</v>
      </c>
      <c r="AL54" s="203">
        <v>8.9583333333333334E-2</v>
      </c>
      <c r="AM54" s="205" t="s">
        <v>240</v>
      </c>
      <c r="AN54" s="205" t="s">
        <v>233</v>
      </c>
      <c r="AO54" s="200"/>
      <c r="AP54" s="140"/>
      <c r="AQ54" s="52"/>
      <c r="AR54" s="141">
        <f t="shared" ref="AR54" si="129">IF(B54="X",IF(AN54="","Afectat sau NU?",IF(AN54="DA",IF(((AK54+AL54)-(AE54+AF54))*24&lt;-720,"Neinformat",((AK54+AL54)-(AE54+AF54))*24),"Nu a fost afectat producator/consumator")),"")</f>
        <v>3.3333333441987634E-2</v>
      </c>
      <c r="AS54" s="142">
        <f t="shared" ref="AS54" si="130">IF(B54="X",IF(AN54="DA",IF(AR54&lt;6,LEN(TRIM(V54))-LEN(SUBSTITUTE(V54,CHAR(44),""))+1,0),"-"),"")</f>
        <v>1</v>
      </c>
      <c r="AT54" s="143">
        <f t="shared" ref="AT54" si="131">IF(B54="X",IF(AN54="DA",LEN(TRIM(V54))-LEN(SUBSTITUTE(V54,CHAR(44),""))+1,"-"),"")</f>
        <v>1</v>
      </c>
      <c r="AU54" s="201">
        <f t="shared" ref="AU54" si="132">IF(B54="X",IF(AN54="","Afectat sau NU?",IF(AN54="DA",IF(((AI54+AJ54)-(AE54+AF54))*24&lt;-720,"Neinformat",((AI54+AJ54)-(AE54+AF54))*24),"Nu a fost afectat producator/consumator")),"")</f>
        <v>0.35000000009313226</v>
      </c>
      <c r="AV54" s="142">
        <f t="shared" ref="AV54" si="133">IF(B54="X",IF(AN54="DA",IF(AU54&lt;6,LEN(TRIM(U54))-LEN(SUBSTITUTE(U54,CHAR(44),""))+1,0),"-"),"")</f>
        <v>52</v>
      </c>
      <c r="AW54" s="144">
        <f t="shared" ref="AW54" si="134">IF(B54="X",IF(AN54="DA",LEN(TRIM(U54))-LEN(SUBSTITUTE(U54,CHAR(44),""))+1,"-"),"")</f>
        <v>52</v>
      </c>
      <c r="AX54" s="141">
        <f t="shared" ref="AX54" si="135">IF(B54="X",IF(AN54="","Afectat sau NU?",IF(AN54="DA",((AG54+AH54)-(AE54+AF54))*24,"Nu a fost afectat producator/consumator")),"")</f>
        <v>2.6333333333604969</v>
      </c>
      <c r="AY54" s="142">
        <f t="shared" ref="AY54" si="136">IF(B54="X",IF(AN54="DA",IF(AX54&gt;24,IF(BA54="NU",0,LEN(TRIM(V54))-LEN(SUBSTITUTE(V54,CHAR(44),""))+1),0),"-"),"")</f>
        <v>0</v>
      </c>
      <c r="AZ54" s="143">
        <f t="shared" ref="AZ54" si="137">IF(B54="X",IF(AN54="DA",IF(AX54&gt;24,LEN(TRIM(V54))-LEN(SUBSTITUTE(V54,CHAR(44),""))+1,0),"-"),"")</f>
        <v>0</v>
      </c>
      <c r="BF54" s="145" t="str">
        <f t="shared" ref="BF54" si="138">IF(C54="X",IF(AN54="","Afectat sau NU?",IF(AN54="DA",IF(AK54="","Neinformat",NETWORKDAYS(AK54+AL54,AE54+AF54,$BS$2:$BS$14)-2),"Nu a fost afectat producator/consumator")),"")</f>
        <v/>
      </c>
      <c r="BG54" s="142" t="str">
        <f t="shared" ref="BG54" si="139">IF(C54="X",IF(AN54="DA",IF(AND(BF54&gt;=5,AK54&lt;&gt;""),LEN(TRIM(V54))-LEN(SUBSTITUTE(V54,CHAR(44),""))+1,0),"-"),"")</f>
        <v/>
      </c>
      <c r="BH54" s="143" t="str">
        <f t="shared" ref="BH54" si="140">IF(C54="X",IF(AN54="DA",LEN(TRIM(V54))-LEN(SUBSTITUTE(V54,CHAR(44),""))+1,"-"),"")</f>
        <v/>
      </c>
      <c r="BI54" s="146" t="str">
        <f t="shared" ref="BI54" si="141">IF(C54="X",IF(AN54="","Afectat sau NU?",IF(AN54="DA",IF(AI54="","Neinformat",NETWORKDAYS(AI54+AJ54,AE54+AF54,$BS$2:$BS$14)-2),"Nu a fost afectat producator/consumator")),"")</f>
        <v/>
      </c>
      <c r="BJ54" s="142" t="str">
        <f t="shared" ref="BJ54" si="142">IF(C54="X",IF(AN54="DA",IF(AND(BI54&gt;=5,AI54&lt;&gt;""),LEN(TRIM(U54))-LEN(SUBSTITUTE(U54,CHAR(44),""))+1,0),"-"),"")</f>
        <v/>
      </c>
      <c r="BK54" s="144" t="str">
        <f t="shared" ref="BK54" si="143">IF(C54="X",IF(AN54="DA",LEN(TRIM(U54))-LEN(SUBSTITUTE(U54,CHAR(44),""))+1,"-"),"")</f>
        <v/>
      </c>
      <c r="BL54" s="160" t="str">
        <f t="shared" ref="BL54" si="144">IF(C54="X",IF(AN54="","Afectat sau NU?",IF(AN54="DA",((AG54+AH54)-(Z54+AA54))*24,"Nu a fost afectat producator/consumator")),"")</f>
        <v/>
      </c>
      <c r="BM54" s="158" t="str">
        <f t="shared" ref="BM54" si="145">IF(C54="X",IF(AN54&lt;&gt;"DA","-",IF(AND(AN54="DA",BL54&lt;=0),LEN(TRIM(V54))-LEN(SUBSTITUTE(V54,CHAR(44),""))+1+LEN(TRIM(U54))-LEN(SUBSTITUTE(U54,CHAR(44),""))+1,0)),"")</f>
        <v/>
      </c>
      <c r="BN54" s="159" t="str">
        <f t="shared" ref="BN54" si="146">IF(C54="X",IF(AN54="DA",LEN(TRIM(V54))-LEN(SUBSTITUTE(V54,CHAR(44),""))+1+LEN(TRIM(U54))-LEN(SUBSTITUTE(U54,CHAR(44),""))+1,"-"),"")</f>
        <v/>
      </c>
    </row>
    <row r="55" spans="1:66" s="51" customFormat="1" ht="271.5" thickBot="1" x14ac:dyDescent="0.3">
      <c r="A55" s="79">
        <f t="shared" si="37"/>
        <v>40</v>
      </c>
      <c r="B55" s="80" t="s">
        <v>85</v>
      </c>
      <c r="C55" s="80" t="s">
        <v>84</v>
      </c>
      <c r="D55" s="81" t="s">
        <v>247</v>
      </c>
      <c r="E55" s="80">
        <v>101573</v>
      </c>
      <c r="F55" s="80" t="s">
        <v>241</v>
      </c>
      <c r="G55" s="80" t="s">
        <v>201</v>
      </c>
      <c r="H55" s="82">
        <v>571023.43999999994</v>
      </c>
      <c r="I55" s="82">
        <v>354405.72</v>
      </c>
      <c r="J55" s="82">
        <v>571023.43999999994</v>
      </c>
      <c r="K55" s="82">
        <v>354405.72</v>
      </c>
      <c r="L55" s="80" t="s">
        <v>84</v>
      </c>
      <c r="M55" s="80" t="s">
        <v>84</v>
      </c>
      <c r="N55" s="80" t="s">
        <v>242</v>
      </c>
      <c r="O55" s="80" t="s">
        <v>243</v>
      </c>
      <c r="P55" s="80" t="s">
        <v>84</v>
      </c>
      <c r="Q55" s="80" t="s">
        <v>84</v>
      </c>
      <c r="R55" s="80" t="s">
        <v>84</v>
      </c>
      <c r="S55" s="80" t="s">
        <v>84</v>
      </c>
      <c r="T55" s="80" t="s">
        <v>234</v>
      </c>
      <c r="U55" s="80" t="s">
        <v>250</v>
      </c>
      <c r="V55" s="80" t="s">
        <v>246</v>
      </c>
      <c r="W55" s="83" t="s">
        <v>84</v>
      </c>
      <c r="X55" s="84">
        <v>44854</v>
      </c>
      <c r="Y55" s="85">
        <v>0.35902777777777778</v>
      </c>
      <c r="Z55" s="84">
        <v>44854</v>
      </c>
      <c r="AA55" s="85">
        <v>0.44444444444444442</v>
      </c>
      <c r="AB55" s="80" t="s">
        <v>152</v>
      </c>
      <c r="AC55" s="80" t="s">
        <v>232</v>
      </c>
      <c r="AD55" s="86"/>
      <c r="AE55" s="202">
        <v>44854</v>
      </c>
      <c r="AF55" s="203">
        <v>0.35902777777777778</v>
      </c>
      <c r="AG55" s="204">
        <v>44854</v>
      </c>
      <c r="AH55" s="203">
        <v>0.41875000000000001</v>
      </c>
      <c r="AI55" s="204">
        <v>44854</v>
      </c>
      <c r="AJ55" s="203">
        <v>0.37291666666666662</v>
      </c>
      <c r="AK55" s="204">
        <v>44854</v>
      </c>
      <c r="AL55" s="203">
        <v>0.36805555555555558</v>
      </c>
      <c r="AM55" s="205" t="s">
        <v>244</v>
      </c>
      <c r="AN55" s="205" t="s">
        <v>233</v>
      </c>
      <c r="AO55" s="200"/>
      <c r="AP55" s="140"/>
      <c r="AQ55" s="52"/>
      <c r="AR55" s="141">
        <f t="shared" ref="AR55:AR56" si="147">IF(B55="X",IF(AN55="","Afectat sau NU?",IF(AN55="DA",IF(((AK55+AL55)-(AE55+AF55))*24&lt;-720,"Neinformat",((AK55+AL55)-(AE55+AF55))*24),"Nu a fost afectat producator/consumator")),"")</f>
        <v>0.21666666667442769</v>
      </c>
      <c r="AS55" s="142">
        <f t="shared" ref="AS55:AS56" si="148">IF(B55="X",IF(AN55="DA",IF(AR55&lt;6,LEN(TRIM(V55))-LEN(SUBSTITUTE(V55,CHAR(44),""))+1,0),"-"),"")</f>
        <v>1</v>
      </c>
      <c r="AT55" s="143">
        <f t="shared" ref="AT55:AT56" si="149">IF(B55="X",IF(AN55="DA",LEN(TRIM(V55))-LEN(SUBSTITUTE(V55,CHAR(44),""))+1,"-"),"")</f>
        <v>1</v>
      </c>
      <c r="AU55" s="201">
        <f t="shared" ref="AU55:AU56" si="150">IF(B55="X",IF(AN55="","Afectat sau NU?",IF(AN55="DA",IF(((AI55+AJ55)-(AE55+AF55))*24&lt;-720,"Neinformat",((AI55+AJ55)-(AE55+AF55))*24),"Nu a fost afectat producator/consumator")),"")</f>
        <v>0.33333333337213844</v>
      </c>
      <c r="AV55" s="142">
        <f t="shared" ref="AV55:AV56" si="151">IF(B55="X",IF(AN55="DA",IF(AU55&lt;6,LEN(TRIM(U55))-LEN(SUBSTITUTE(U55,CHAR(44),""))+1,0),"-"),"")</f>
        <v>52</v>
      </c>
      <c r="AW55" s="144">
        <f t="shared" ref="AW55:AW56" si="152">IF(B55="X",IF(AN55="DA",LEN(TRIM(U55))-LEN(SUBSTITUTE(U55,CHAR(44),""))+1,"-"),"")</f>
        <v>52</v>
      </c>
      <c r="AX55" s="141">
        <f t="shared" ref="AX55:AX56" si="153">IF(B55="X",IF(AN55="","Afectat sau NU?",IF(AN55="DA",((AG55+AH55)-(AE55+AF55))*24,"Nu a fost afectat producator/consumator")),"")</f>
        <v>1.4333333332906477</v>
      </c>
      <c r="AY55" s="142">
        <f t="shared" ref="AY55:AY56" si="154">IF(B55="X",IF(AN55="DA",IF(AX55&gt;24,IF(BA55="NU",0,LEN(TRIM(V55))-LEN(SUBSTITUTE(V55,CHAR(44),""))+1),0),"-"),"")</f>
        <v>0</v>
      </c>
      <c r="AZ55" s="143">
        <f t="shared" ref="AZ55:AZ56" si="155">IF(B55="X",IF(AN55="DA",IF(AX55&gt;24,LEN(TRIM(V55))-LEN(SUBSTITUTE(V55,CHAR(44),""))+1,0),"-"),"")</f>
        <v>0</v>
      </c>
      <c r="BF55" s="145" t="str">
        <f t="shared" ref="BF55:BF56" si="156">IF(C55="X",IF(AN55="","Afectat sau NU?",IF(AN55="DA",IF(AK55="","Neinformat",NETWORKDAYS(AK55+AL55,AE55+AF55,$BS$2:$BS$14)-2),"Nu a fost afectat producator/consumator")),"")</f>
        <v/>
      </c>
      <c r="BG55" s="142" t="str">
        <f t="shared" ref="BG55:BG56" si="157">IF(C55="X",IF(AN55="DA",IF(AND(BF55&gt;=5,AK55&lt;&gt;""),LEN(TRIM(V55))-LEN(SUBSTITUTE(V55,CHAR(44),""))+1,0),"-"),"")</f>
        <v/>
      </c>
      <c r="BH55" s="143" t="str">
        <f t="shared" ref="BH55:BH56" si="158">IF(C55="X",IF(AN55="DA",LEN(TRIM(V55))-LEN(SUBSTITUTE(V55,CHAR(44),""))+1,"-"),"")</f>
        <v/>
      </c>
      <c r="BI55" s="146" t="str">
        <f t="shared" ref="BI55:BI56" si="159">IF(C55="X",IF(AN55="","Afectat sau NU?",IF(AN55="DA",IF(AI55="","Neinformat",NETWORKDAYS(AI55+AJ55,AE55+AF55,$BS$2:$BS$14)-2),"Nu a fost afectat producator/consumator")),"")</f>
        <v/>
      </c>
      <c r="BJ55" s="142" t="str">
        <f t="shared" ref="BJ55:BJ56" si="160">IF(C55="X",IF(AN55="DA",IF(AND(BI55&gt;=5,AI55&lt;&gt;""),LEN(TRIM(U55))-LEN(SUBSTITUTE(U55,CHAR(44),""))+1,0),"-"),"")</f>
        <v/>
      </c>
      <c r="BK55" s="144" t="str">
        <f t="shared" ref="BK55:BK56" si="161">IF(C55="X",IF(AN55="DA",LEN(TRIM(U55))-LEN(SUBSTITUTE(U55,CHAR(44),""))+1,"-"),"")</f>
        <v/>
      </c>
      <c r="BL55" s="160" t="str">
        <f t="shared" ref="BL55:BL56" si="162">IF(C55="X",IF(AN55="","Afectat sau NU?",IF(AN55="DA",((AG55+AH55)-(Z55+AA55))*24,"Nu a fost afectat producator/consumator")),"")</f>
        <v/>
      </c>
      <c r="BM55" s="158" t="str">
        <f t="shared" ref="BM55:BM56" si="163">IF(C55="X",IF(AN55&lt;&gt;"DA","-",IF(AND(AN55="DA",BL55&lt;=0),LEN(TRIM(V55))-LEN(SUBSTITUTE(V55,CHAR(44),""))+1+LEN(TRIM(U55))-LEN(SUBSTITUTE(U55,CHAR(44),""))+1,0)),"")</f>
        <v/>
      </c>
      <c r="BN55" s="159" t="str">
        <f t="shared" ref="BN55:BN56" si="164">IF(C55="X",IF(AN55="DA",LEN(TRIM(V55))-LEN(SUBSTITUTE(V55,CHAR(44),""))+1+LEN(TRIM(U55))-LEN(SUBSTITUTE(U55,CHAR(44),""))+1,"-"),"")</f>
        <v/>
      </c>
    </row>
    <row r="56" spans="1:66" s="51" customFormat="1" ht="271.5" thickBot="1" x14ac:dyDescent="0.3">
      <c r="A56" s="79">
        <f t="shared" si="37"/>
        <v>41</v>
      </c>
      <c r="B56" s="80" t="s">
        <v>85</v>
      </c>
      <c r="C56" s="80" t="s">
        <v>84</v>
      </c>
      <c r="D56" s="81" t="s">
        <v>247</v>
      </c>
      <c r="E56" s="80">
        <v>100692</v>
      </c>
      <c r="F56" s="80" t="s">
        <v>235</v>
      </c>
      <c r="G56" s="80" t="s">
        <v>236</v>
      </c>
      <c r="H56" s="82">
        <v>627362.46</v>
      </c>
      <c r="I56" s="82">
        <v>359075.92</v>
      </c>
      <c r="J56" s="82">
        <v>627362.46</v>
      </c>
      <c r="K56" s="82">
        <v>359075.92</v>
      </c>
      <c r="L56" s="80" t="s">
        <v>84</v>
      </c>
      <c r="M56" s="80" t="s">
        <v>84</v>
      </c>
      <c r="N56" s="80" t="s">
        <v>237</v>
      </c>
      <c r="O56" s="80" t="s">
        <v>238</v>
      </c>
      <c r="P56" s="80" t="s">
        <v>84</v>
      </c>
      <c r="Q56" s="80" t="s">
        <v>84</v>
      </c>
      <c r="R56" s="80" t="s">
        <v>84</v>
      </c>
      <c r="S56" s="80" t="s">
        <v>84</v>
      </c>
      <c r="T56" s="80" t="s">
        <v>234</v>
      </c>
      <c r="U56" s="80" t="s">
        <v>249</v>
      </c>
      <c r="V56" s="80" t="s">
        <v>246</v>
      </c>
      <c r="W56" s="83" t="s">
        <v>84</v>
      </c>
      <c r="X56" s="84">
        <v>44861</v>
      </c>
      <c r="Y56" s="85">
        <v>0.125</v>
      </c>
      <c r="Z56" s="84">
        <v>44861</v>
      </c>
      <c r="AA56" s="85">
        <v>0.25</v>
      </c>
      <c r="AB56" s="80" t="s">
        <v>239</v>
      </c>
      <c r="AC56" s="80" t="s">
        <v>232</v>
      </c>
      <c r="AD56" s="86"/>
      <c r="AE56" s="202">
        <v>44861</v>
      </c>
      <c r="AF56" s="203">
        <v>0.125</v>
      </c>
      <c r="AG56" s="204">
        <v>44861</v>
      </c>
      <c r="AH56" s="203">
        <v>0.19791666666666666</v>
      </c>
      <c r="AI56" s="204">
        <v>44861</v>
      </c>
      <c r="AJ56" s="203">
        <v>0.13749999999999998</v>
      </c>
      <c r="AK56" s="204">
        <v>44861</v>
      </c>
      <c r="AL56" s="203">
        <v>0.13194444444444445</v>
      </c>
      <c r="AM56" s="205" t="s">
        <v>245</v>
      </c>
      <c r="AN56" s="205" t="s">
        <v>233</v>
      </c>
      <c r="AO56" s="200"/>
      <c r="AP56" s="140"/>
      <c r="AQ56" s="52"/>
      <c r="AR56" s="141">
        <f t="shared" si="147"/>
        <v>0.16666666668606922</v>
      </c>
      <c r="AS56" s="142">
        <f t="shared" si="148"/>
        <v>1</v>
      </c>
      <c r="AT56" s="143">
        <f t="shared" si="149"/>
        <v>1</v>
      </c>
      <c r="AU56" s="201">
        <f t="shared" si="150"/>
        <v>0.29999999993015081</v>
      </c>
      <c r="AV56" s="142">
        <f t="shared" si="151"/>
        <v>53</v>
      </c>
      <c r="AW56" s="144">
        <f t="shared" si="152"/>
        <v>53</v>
      </c>
      <c r="AX56" s="141">
        <f t="shared" si="153"/>
        <v>1.7499999999417923</v>
      </c>
      <c r="AY56" s="142">
        <f t="shared" si="154"/>
        <v>0</v>
      </c>
      <c r="AZ56" s="143">
        <f t="shared" si="155"/>
        <v>0</v>
      </c>
      <c r="BF56" s="145" t="str">
        <f t="shared" si="156"/>
        <v/>
      </c>
      <c r="BG56" s="142" t="str">
        <f t="shared" si="157"/>
        <v/>
      </c>
      <c r="BH56" s="143" t="str">
        <f t="shared" si="158"/>
        <v/>
      </c>
      <c r="BI56" s="146" t="str">
        <f t="shared" si="159"/>
        <v/>
      </c>
      <c r="BJ56" s="142" t="str">
        <f t="shared" si="160"/>
        <v/>
      </c>
      <c r="BK56" s="144" t="str">
        <f t="shared" si="161"/>
        <v/>
      </c>
      <c r="BL56" s="160" t="str">
        <f t="shared" si="162"/>
        <v/>
      </c>
      <c r="BM56" s="158" t="str">
        <f t="shared" si="163"/>
        <v/>
      </c>
      <c r="BN56" s="159" t="str">
        <f t="shared" si="164"/>
        <v/>
      </c>
    </row>
    <row r="57" spans="1:66" s="51" customFormat="1" ht="271.5" thickBot="1" x14ac:dyDescent="0.3">
      <c r="A57" s="79">
        <f t="shared" si="37"/>
        <v>42</v>
      </c>
      <c r="B57" s="80" t="s">
        <v>85</v>
      </c>
      <c r="C57" s="80" t="s">
        <v>84</v>
      </c>
      <c r="D57" s="81" t="s">
        <v>247</v>
      </c>
      <c r="E57" s="80">
        <v>101573</v>
      </c>
      <c r="F57" s="80" t="s">
        <v>241</v>
      </c>
      <c r="G57" s="80" t="s">
        <v>201</v>
      </c>
      <c r="H57" s="82">
        <v>571023.43999999994</v>
      </c>
      <c r="I57" s="82">
        <v>354405.72</v>
      </c>
      <c r="J57" s="82">
        <v>571023.44299999997</v>
      </c>
      <c r="K57" s="82">
        <v>354405.72</v>
      </c>
      <c r="L57" s="80" t="s">
        <v>84</v>
      </c>
      <c r="M57" s="80" t="s">
        <v>84</v>
      </c>
      <c r="N57" s="80" t="s">
        <v>242</v>
      </c>
      <c r="O57" s="80" t="s">
        <v>243</v>
      </c>
      <c r="P57" s="80" t="s">
        <v>84</v>
      </c>
      <c r="Q57" s="80" t="s">
        <v>84</v>
      </c>
      <c r="R57" s="80" t="s">
        <v>84</v>
      </c>
      <c r="S57" s="80" t="s">
        <v>84</v>
      </c>
      <c r="T57" s="80" t="s">
        <v>234</v>
      </c>
      <c r="U57" s="80" t="s">
        <v>249</v>
      </c>
      <c r="V57" s="80" t="s">
        <v>246</v>
      </c>
      <c r="W57" s="83" t="s">
        <v>84</v>
      </c>
      <c r="X57" s="84">
        <v>44861</v>
      </c>
      <c r="Y57" s="85">
        <v>0.4201388888888889</v>
      </c>
      <c r="Z57" s="84">
        <v>44861</v>
      </c>
      <c r="AA57" s="85">
        <v>0.5</v>
      </c>
      <c r="AB57" s="80" t="s">
        <v>152</v>
      </c>
      <c r="AC57" s="80" t="s">
        <v>232</v>
      </c>
      <c r="AD57" s="86"/>
      <c r="AE57" s="202">
        <v>44861</v>
      </c>
      <c r="AF57" s="203">
        <v>0.4201388888888889</v>
      </c>
      <c r="AG57" s="204">
        <v>44861</v>
      </c>
      <c r="AH57" s="203">
        <v>0.48125000000000001</v>
      </c>
      <c r="AI57" s="204">
        <v>44861</v>
      </c>
      <c r="AJ57" s="203">
        <v>0.37291666666666662</v>
      </c>
      <c r="AK57" s="204">
        <v>44861</v>
      </c>
      <c r="AL57" s="203">
        <v>0.43194444444444446</v>
      </c>
      <c r="AM57" s="205" t="s">
        <v>248</v>
      </c>
      <c r="AN57" s="205" t="s">
        <v>233</v>
      </c>
      <c r="AO57" s="200"/>
      <c r="AP57" s="140"/>
      <c r="AQ57" s="52"/>
      <c r="AR57" s="141">
        <f t="shared" ref="AR57" si="165">IF(B57="X",IF(AN57="","Afectat sau NU?",IF(AN57="DA",IF(((AK57+AL57)-(AE57+AF57))*24&lt;-720,"Neinformat",((AK57+AL57)-(AE57+AF57))*24),"Nu a fost afectat producator/consumator")),"")</f>
        <v>0.28333333320915699</v>
      </c>
      <c r="AS57" s="142">
        <f t="shared" ref="AS57" si="166">IF(B57="X",IF(AN57="DA",IF(AR57&lt;6,LEN(TRIM(V57))-LEN(SUBSTITUTE(V57,CHAR(44),""))+1,0),"-"),"")</f>
        <v>1</v>
      </c>
      <c r="AT57" s="143">
        <f t="shared" ref="AT57" si="167">IF(B57="X",IF(AN57="DA",LEN(TRIM(V57))-LEN(SUBSTITUTE(V57,CHAR(44),""))+1,"-"),"")</f>
        <v>1</v>
      </c>
      <c r="AU57" s="201">
        <f t="shared" ref="AU57" si="168">IF(B57="X",IF(AN57="","Afectat sau NU?",IF(AN57="DA",IF(((AI57+AJ57)-(AE57+AF57))*24&lt;-720,"Neinformat",((AI57+AJ57)-(AE57+AF57))*24),"Nu a fost afectat producator/consumator")),"")</f>
        <v>-1.1333333333604969</v>
      </c>
      <c r="AV57" s="142">
        <f t="shared" ref="AV57" si="169">IF(B57="X",IF(AN57="DA",IF(AU57&lt;6,LEN(TRIM(U57))-LEN(SUBSTITUTE(U57,CHAR(44),""))+1,0),"-"),"")</f>
        <v>53</v>
      </c>
      <c r="AW57" s="144">
        <f t="shared" ref="AW57" si="170">IF(B57="X",IF(AN57="DA",LEN(TRIM(U57))-LEN(SUBSTITUTE(U57,CHAR(44),""))+1,"-"),"")</f>
        <v>53</v>
      </c>
      <c r="AX57" s="141">
        <f>IF(B57="X",IF(AN57="","Afectat sau NU?",IF(AN57="DA",((AG57+AH57)-(AE57+AF57))*24,"Nu a fost afectat producator/consumator")),"")</f>
        <v>1.4666666665580124</v>
      </c>
      <c r="AY57" s="142">
        <f t="shared" ref="AY57" si="171">IF(B57="X",IF(AN57="DA",IF(AX57&gt;24,IF(BA57="NU",0,LEN(TRIM(V57))-LEN(SUBSTITUTE(V57,CHAR(44),""))+1),0),"-"),"")</f>
        <v>0</v>
      </c>
      <c r="AZ57" s="143">
        <f t="shared" ref="AZ57" si="172">IF(B57="X",IF(AN57="DA",IF(AX57&gt;24,LEN(TRIM(V57))-LEN(SUBSTITUTE(V57,CHAR(44),""))+1,0),"-"),"")</f>
        <v>0</v>
      </c>
      <c r="BF57" s="145" t="str">
        <f t="shared" ref="BF57" si="173">IF(C57="X",IF(AN57="","Afectat sau NU?",IF(AN57="DA",IF(AK57="","Neinformat",NETWORKDAYS(AK57+AL57,AE57+AF57,$BS$2:$BS$14)-2),"Nu a fost afectat producator/consumator")),"")</f>
        <v/>
      </c>
      <c r="BG57" s="142" t="str">
        <f t="shared" ref="BG57" si="174">IF(C57="X",IF(AN57="DA",IF(AND(BF57&gt;=5,AK57&lt;&gt;""),LEN(TRIM(V57))-LEN(SUBSTITUTE(V57,CHAR(44),""))+1,0),"-"),"")</f>
        <v/>
      </c>
      <c r="BH57" s="143" t="str">
        <f t="shared" ref="BH57" si="175">IF(C57="X",IF(AN57="DA",LEN(TRIM(V57))-LEN(SUBSTITUTE(V57,CHAR(44),""))+1,"-"),"")</f>
        <v/>
      </c>
      <c r="BI57" s="146" t="str">
        <f t="shared" ref="BI57" si="176">IF(C57="X",IF(AN57="","Afectat sau NU?",IF(AN57="DA",IF(AI57="","Neinformat",NETWORKDAYS(AI57+AJ57,AE57+AF57,$BS$2:$BS$14)-2),"Nu a fost afectat producator/consumator")),"")</f>
        <v/>
      </c>
      <c r="BJ57" s="142" t="str">
        <f t="shared" ref="BJ57" si="177">IF(C57="X",IF(AN57="DA",IF(AND(BI57&gt;=5,AI57&lt;&gt;""),LEN(TRIM(U57))-LEN(SUBSTITUTE(U57,CHAR(44),""))+1,0),"-"),"")</f>
        <v/>
      </c>
      <c r="BK57" s="144" t="str">
        <f t="shared" ref="BK57" si="178">IF(C57="X",IF(AN57="DA",LEN(TRIM(U57))-LEN(SUBSTITUTE(U57,CHAR(44),""))+1,"-"),"")</f>
        <v/>
      </c>
      <c r="BL57" s="160" t="str">
        <f t="shared" ref="BL57" si="179">IF(C57="X",IF(AN57="","Afectat sau NU?",IF(AN57="DA",((AG57+AH57)-(Z57+AA57))*24,"Nu a fost afectat producator/consumator")),"")</f>
        <v/>
      </c>
      <c r="BM57" s="158" t="str">
        <f t="shared" ref="BM57" si="180">IF(C57="X",IF(AN57&lt;&gt;"DA","-",IF(AND(AN57="DA",BL57&lt;=0),LEN(TRIM(V57))-LEN(SUBSTITUTE(V57,CHAR(44),""))+1+LEN(TRIM(U57))-LEN(SUBSTITUTE(U57,CHAR(44),""))+1,0)),"")</f>
        <v/>
      </c>
      <c r="BN57" s="159" t="str">
        <f t="shared" ref="BN57" si="181">IF(C57="X",IF(AN57="DA",LEN(TRIM(V57))-LEN(SUBSTITUTE(V57,CHAR(44),""))+1+LEN(TRIM(U57))-LEN(SUBSTITUTE(U57,CHAR(44),""))+1,"-"),"")</f>
        <v/>
      </c>
    </row>
    <row r="58" spans="1:66" s="51" customFormat="1" ht="171.75" thickBot="1" x14ac:dyDescent="0.3">
      <c r="A58" s="79">
        <f t="shared" si="37"/>
        <v>43</v>
      </c>
      <c r="B58" s="80" t="s">
        <v>85</v>
      </c>
      <c r="C58" s="80" t="s">
        <v>84</v>
      </c>
      <c r="D58" s="81" t="s">
        <v>251</v>
      </c>
      <c r="E58" s="80">
        <v>136535</v>
      </c>
      <c r="F58" s="80" t="s">
        <v>252</v>
      </c>
      <c r="G58" s="80" t="s">
        <v>253</v>
      </c>
      <c r="H58" s="82">
        <v>311106.3</v>
      </c>
      <c r="I58" s="82">
        <v>688940.77</v>
      </c>
      <c r="J58" s="82">
        <v>311106.3</v>
      </c>
      <c r="K58" s="82">
        <v>688940.77</v>
      </c>
      <c r="L58" s="80" t="s">
        <v>84</v>
      </c>
      <c r="M58" s="80" t="s">
        <v>84</v>
      </c>
      <c r="N58" s="80" t="s">
        <v>254</v>
      </c>
      <c r="O58" s="80" t="s">
        <v>255</v>
      </c>
      <c r="P58" s="80" t="s">
        <v>84</v>
      </c>
      <c r="Q58" s="80" t="s">
        <v>84</v>
      </c>
      <c r="R58" s="80" t="s">
        <v>84</v>
      </c>
      <c r="S58" s="80" t="s">
        <v>84</v>
      </c>
      <c r="T58" s="80" t="s">
        <v>90</v>
      </c>
      <c r="U58" s="80" t="s">
        <v>256</v>
      </c>
      <c r="V58" s="80" t="s">
        <v>91</v>
      </c>
      <c r="W58" s="83" t="s">
        <v>84</v>
      </c>
      <c r="X58" s="84">
        <v>44865</v>
      </c>
      <c r="Y58" s="85">
        <v>0.5625</v>
      </c>
      <c r="Z58" s="84">
        <v>44865</v>
      </c>
      <c r="AA58" s="85">
        <v>0.70833333333333337</v>
      </c>
      <c r="AB58" s="80" t="s">
        <v>129</v>
      </c>
      <c r="AC58" s="80" t="s">
        <v>232</v>
      </c>
      <c r="AD58" s="86"/>
      <c r="AE58" s="202">
        <v>44865</v>
      </c>
      <c r="AF58" s="203">
        <v>0.5625</v>
      </c>
      <c r="AG58" s="204">
        <v>44865</v>
      </c>
      <c r="AH58" s="203">
        <v>0.70833333333333337</v>
      </c>
      <c r="AI58" s="204">
        <v>44865</v>
      </c>
      <c r="AJ58" s="203">
        <v>0.59583333333333333</v>
      </c>
      <c r="AK58" s="204">
        <v>44865</v>
      </c>
      <c r="AL58" s="203">
        <v>0.58472222222222225</v>
      </c>
      <c r="AM58" s="205" t="s">
        <v>84</v>
      </c>
      <c r="AN58" s="205" t="s">
        <v>233</v>
      </c>
      <c r="AO58" s="200"/>
      <c r="AP58" s="140"/>
      <c r="AQ58" s="52"/>
      <c r="AR58" s="141">
        <f t="shared" ref="AR58:AR59" si="182">IF(B58="X",IF(AN58="","Afectat sau NU?",IF(AN58="DA",IF(((AK58+AL58)-(AE58+AF58))*24&lt;-720,"Neinformat",((AK58+AL58)-(AE58+AF58))*24),"Nu a fost afectat producator/consumator")),"")</f>
        <v>0.53333333332557231</v>
      </c>
      <c r="AS58" s="142">
        <f t="shared" ref="AS58:AS59" si="183">IF(B58="X",IF(AN58="DA",IF(AR58&lt;6,LEN(TRIM(V58))-LEN(SUBSTITUTE(V58,CHAR(44),""))+1,0),"-"),"")</f>
        <v>1</v>
      </c>
      <c r="AT58" s="143">
        <f t="shared" ref="AT58:AT59" si="184">IF(B58="X",IF(AN58="DA",LEN(TRIM(V58))-LEN(SUBSTITUTE(V58,CHAR(44),""))+1,"-"),"")</f>
        <v>1</v>
      </c>
      <c r="AU58" s="201">
        <f t="shared" ref="AU58:AU59" si="185">IF(B58="X",IF(AN58="","Afectat sau NU?",IF(AN58="DA",IF(((AI58+AJ58)-(AE58+AF58))*24&lt;-720,"Neinformat",((AI58+AJ58)-(AE58+AF58))*24),"Nu a fost afectat producator/consumator")),"")</f>
        <v>0.79999999998835847</v>
      </c>
      <c r="AV58" s="142">
        <f t="shared" ref="AV58:AV59" si="186">IF(B58="X",IF(AN58="DA",IF(AU58&lt;6,LEN(TRIM(U58))-LEN(SUBSTITUTE(U58,CHAR(44),""))+1,0),"-"),"")</f>
        <v>35</v>
      </c>
      <c r="AW58" s="144">
        <f t="shared" ref="AW58:AW59" si="187">IF(B58="X",IF(AN58="DA",LEN(TRIM(U58))-LEN(SUBSTITUTE(U58,CHAR(44),""))+1,"-"),"")</f>
        <v>35</v>
      </c>
      <c r="AX58" s="141">
        <f>IF(B58="X",IF(AN58="","Afectat sau NU?",IF(AN58="DA",((AG58+AH58)-(AE58+AF58))*24,"Nu a fost afectat producator/consumator")),"")</f>
        <v>3.5000000000582077</v>
      </c>
      <c r="AY58" s="142">
        <f t="shared" ref="AY58:AY59" si="188">IF(B58="X",IF(AN58="DA",IF(AX58&gt;24,IF(BA58="NU",0,LEN(TRIM(V58))-LEN(SUBSTITUTE(V58,CHAR(44),""))+1),0),"-"),"")</f>
        <v>0</v>
      </c>
      <c r="AZ58" s="143">
        <f t="shared" ref="AZ58:AZ59" si="189">IF(B58="X",IF(AN58="DA",IF(AX58&gt;24,LEN(TRIM(V58))-LEN(SUBSTITUTE(V58,CHAR(44),""))+1,0),"-"),"")</f>
        <v>0</v>
      </c>
      <c r="BF58" s="145" t="str">
        <f t="shared" ref="BF58:BF59" si="190">IF(C58="X",IF(AN58="","Afectat sau NU?",IF(AN58="DA",IF(AK58="","Neinformat",NETWORKDAYS(AK58+AL58,AE58+AF58,$BS$2:$BS$14)-2),"Nu a fost afectat producator/consumator")),"")</f>
        <v/>
      </c>
      <c r="BG58" s="142" t="str">
        <f t="shared" ref="BG58:BG59" si="191">IF(C58="X",IF(AN58="DA",IF(AND(BF58&gt;=5,AK58&lt;&gt;""),LEN(TRIM(V58))-LEN(SUBSTITUTE(V58,CHAR(44),""))+1,0),"-"),"")</f>
        <v/>
      </c>
      <c r="BH58" s="143" t="str">
        <f t="shared" ref="BH58:BH59" si="192">IF(C58="X",IF(AN58="DA",LEN(TRIM(V58))-LEN(SUBSTITUTE(V58,CHAR(44),""))+1,"-"),"")</f>
        <v/>
      </c>
      <c r="BI58" s="146" t="str">
        <f t="shared" ref="BI58:BI59" si="193">IF(C58="X",IF(AN58="","Afectat sau NU?",IF(AN58="DA",IF(AI58="","Neinformat",NETWORKDAYS(AI58+AJ58,AE58+AF58,$BS$2:$BS$14)-2),"Nu a fost afectat producator/consumator")),"")</f>
        <v/>
      </c>
      <c r="BJ58" s="142" t="str">
        <f t="shared" ref="BJ58:BJ59" si="194">IF(C58="X",IF(AN58="DA",IF(AND(BI58&gt;=5,AI58&lt;&gt;""),LEN(TRIM(U58))-LEN(SUBSTITUTE(U58,CHAR(44),""))+1,0),"-"),"")</f>
        <v/>
      </c>
      <c r="BK58" s="144" t="str">
        <f t="shared" ref="BK58:BK59" si="195">IF(C58="X",IF(AN58="DA",LEN(TRIM(U58))-LEN(SUBSTITUTE(U58,CHAR(44),""))+1,"-"),"")</f>
        <v/>
      </c>
      <c r="BL58" s="160" t="str">
        <f t="shared" ref="BL58:BL59" si="196">IF(C58="X",IF(AN58="","Afectat sau NU?",IF(AN58="DA",((AG58+AH58)-(Z58+AA58))*24,"Nu a fost afectat producator/consumator")),"")</f>
        <v/>
      </c>
      <c r="BM58" s="158" t="str">
        <f t="shared" ref="BM58:BM59" si="197">IF(C58="X",IF(AN58&lt;&gt;"DA","-",IF(AND(AN58="DA",BL58&lt;=0),LEN(TRIM(V58))-LEN(SUBSTITUTE(V58,CHAR(44),""))+1+LEN(TRIM(U58))-LEN(SUBSTITUTE(U58,CHAR(44),""))+1,0)),"")</f>
        <v/>
      </c>
      <c r="BN58" s="159" t="str">
        <f t="shared" ref="BN58:BN59" si="198">IF(C58="X",IF(AN58="DA",LEN(TRIM(V58))-LEN(SUBSTITUTE(V58,CHAR(44),""))+1+LEN(TRIM(U58))-LEN(SUBSTITUTE(U58,CHAR(44),""))+1,"-"),"")</f>
        <v/>
      </c>
    </row>
    <row r="59" spans="1:66" s="51" customFormat="1" ht="228.75" thickBot="1" x14ac:dyDescent="0.3">
      <c r="A59" s="79">
        <f t="shared" si="37"/>
        <v>44</v>
      </c>
      <c r="B59" s="80" t="s">
        <v>85</v>
      </c>
      <c r="C59" s="80" t="s">
        <v>84</v>
      </c>
      <c r="D59" s="81" t="s">
        <v>247</v>
      </c>
      <c r="E59" s="80">
        <v>100692</v>
      </c>
      <c r="F59" s="80" t="s">
        <v>235</v>
      </c>
      <c r="G59" s="80" t="s">
        <v>236</v>
      </c>
      <c r="H59" s="82">
        <v>627362.46</v>
      </c>
      <c r="I59" s="82">
        <v>359075.92</v>
      </c>
      <c r="J59" s="82">
        <v>627362.46</v>
      </c>
      <c r="K59" s="82">
        <v>359075.92</v>
      </c>
      <c r="L59" s="80" t="s">
        <v>84</v>
      </c>
      <c r="M59" s="80" t="s">
        <v>84</v>
      </c>
      <c r="N59" s="80" t="s">
        <v>84</v>
      </c>
      <c r="O59" s="80" t="s">
        <v>84</v>
      </c>
      <c r="P59" s="80" t="s">
        <v>84</v>
      </c>
      <c r="Q59" s="80" t="s">
        <v>84</v>
      </c>
      <c r="R59" s="80" t="s">
        <v>257</v>
      </c>
      <c r="S59" s="80" t="s">
        <v>258</v>
      </c>
      <c r="T59" s="80" t="s">
        <v>259</v>
      </c>
      <c r="U59" s="80" t="s">
        <v>261</v>
      </c>
      <c r="V59" s="80" t="s">
        <v>246</v>
      </c>
      <c r="W59" s="83" t="s">
        <v>84</v>
      </c>
      <c r="X59" s="84">
        <v>44868</v>
      </c>
      <c r="Y59" s="85">
        <v>0.17500000000000002</v>
      </c>
      <c r="Z59" s="84">
        <v>44868</v>
      </c>
      <c r="AA59" s="85">
        <v>0.30208333333333331</v>
      </c>
      <c r="AB59" s="80" t="s">
        <v>239</v>
      </c>
      <c r="AC59" s="80" t="s">
        <v>232</v>
      </c>
      <c r="AD59" s="86"/>
      <c r="AE59" s="202">
        <v>44868</v>
      </c>
      <c r="AF59" s="203">
        <v>0.17500000000000002</v>
      </c>
      <c r="AG59" s="204">
        <v>44868</v>
      </c>
      <c r="AH59" s="203">
        <v>0.22916666666666666</v>
      </c>
      <c r="AI59" s="204">
        <v>44868</v>
      </c>
      <c r="AJ59" s="203">
        <v>0.18819444444444444</v>
      </c>
      <c r="AK59" s="204">
        <v>44868</v>
      </c>
      <c r="AL59" s="203">
        <v>0.1763888888888889</v>
      </c>
      <c r="AM59" s="205" t="s">
        <v>260</v>
      </c>
      <c r="AN59" s="205" t="s">
        <v>233</v>
      </c>
      <c r="AO59" s="200"/>
      <c r="AP59" s="140"/>
      <c r="AQ59" s="52"/>
      <c r="AR59" s="141">
        <f t="shared" si="182"/>
        <v>3.3333333267364651E-2</v>
      </c>
      <c r="AS59" s="142">
        <f t="shared" si="183"/>
        <v>1</v>
      </c>
      <c r="AT59" s="143">
        <f t="shared" si="184"/>
        <v>1</v>
      </c>
      <c r="AU59" s="201">
        <f t="shared" si="185"/>
        <v>0.31666666665114462</v>
      </c>
      <c r="AV59" s="142">
        <f t="shared" si="186"/>
        <v>46</v>
      </c>
      <c r="AW59" s="144">
        <f t="shared" si="187"/>
        <v>46</v>
      </c>
      <c r="AX59" s="141">
        <f t="shared" ref="AX59" si="199">IF(B59="X",IF(AN59="","Afectat sau NU?",IF(AN59="DA",((AG59+AH59)-(AE59+AF59))*24,"Nu a fost afectat producator/consumator")),"")</f>
        <v>1.2999999998719431</v>
      </c>
      <c r="AY59" s="142">
        <f t="shared" si="188"/>
        <v>0</v>
      </c>
      <c r="AZ59" s="143">
        <f t="shared" si="189"/>
        <v>0</v>
      </c>
      <c r="BF59" s="145" t="str">
        <f t="shared" si="190"/>
        <v/>
      </c>
      <c r="BG59" s="142" t="str">
        <f t="shared" si="191"/>
        <v/>
      </c>
      <c r="BH59" s="143" t="str">
        <f t="shared" si="192"/>
        <v/>
      </c>
      <c r="BI59" s="146" t="str">
        <f t="shared" si="193"/>
        <v/>
      </c>
      <c r="BJ59" s="142" t="str">
        <f t="shared" si="194"/>
        <v/>
      </c>
      <c r="BK59" s="144" t="str">
        <f t="shared" si="195"/>
        <v/>
      </c>
      <c r="BL59" s="160" t="str">
        <f t="shared" si="196"/>
        <v/>
      </c>
      <c r="BM59" s="158" t="str">
        <f t="shared" si="197"/>
        <v/>
      </c>
      <c r="BN59" s="159" t="str">
        <f t="shared" si="198"/>
        <v/>
      </c>
    </row>
    <row r="60" spans="1:66" s="51" customFormat="1" ht="29.25" thickBot="1" x14ac:dyDescent="0.3">
      <c r="A60" s="79">
        <f t="shared" si="37"/>
        <v>45</v>
      </c>
      <c r="B60" s="80" t="s">
        <v>85</v>
      </c>
      <c r="C60" s="80" t="s">
        <v>84</v>
      </c>
      <c r="D60" s="81" t="s">
        <v>263</v>
      </c>
      <c r="E60" s="80">
        <v>92578</v>
      </c>
      <c r="F60" s="80" t="s">
        <v>264</v>
      </c>
      <c r="G60" s="80" t="s">
        <v>264</v>
      </c>
      <c r="H60" s="82">
        <v>684827.36</v>
      </c>
      <c r="I60" s="82">
        <v>306820.24</v>
      </c>
      <c r="J60" s="82">
        <v>684827.36</v>
      </c>
      <c r="K60" s="82">
        <v>306820.24</v>
      </c>
      <c r="L60" s="80" t="s">
        <v>84</v>
      </c>
      <c r="M60" s="80" t="s">
        <v>84</v>
      </c>
      <c r="N60" s="80" t="s">
        <v>267</v>
      </c>
      <c r="O60" s="80" t="s">
        <v>268</v>
      </c>
      <c r="P60" s="80" t="s">
        <v>84</v>
      </c>
      <c r="Q60" s="80" t="s">
        <v>84</v>
      </c>
      <c r="R60" s="80" t="s">
        <v>84</v>
      </c>
      <c r="S60" s="80" t="s">
        <v>84</v>
      </c>
      <c r="T60" s="80" t="s">
        <v>265</v>
      </c>
      <c r="U60" s="80" t="s">
        <v>262</v>
      </c>
      <c r="V60" s="80" t="s">
        <v>266</v>
      </c>
      <c r="W60" s="83" t="s">
        <v>84</v>
      </c>
      <c r="X60" s="84">
        <v>44874</v>
      </c>
      <c r="Y60" s="85">
        <v>0.79375000000000007</v>
      </c>
      <c r="Z60" s="84">
        <v>44875</v>
      </c>
      <c r="AA60" s="85">
        <v>0.33333333333333331</v>
      </c>
      <c r="AB60" s="80" t="s">
        <v>239</v>
      </c>
      <c r="AC60" s="80" t="s">
        <v>232</v>
      </c>
      <c r="AD60" s="86"/>
      <c r="AE60" s="202">
        <v>44874</v>
      </c>
      <c r="AF60" s="203">
        <v>0.79375000000000007</v>
      </c>
      <c r="AG60" s="204">
        <v>44874</v>
      </c>
      <c r="AH60" s="203">
        <v>9.0277777777777776E-2</v>
      </c>
      <c r="AI60" s="204">
        <v>44874</v>
      </c>
      <c r="AJ60" s="203">
        <v>0.79861111111111116</v>
      </c>
      <c r="AK60" s="204">
        <v>44874</v>
      </c>
      <c r="AL60" s="203">
        <v>0.7944444444444444</v>
      </c>
      <c r="AM60" s="205" t="s">
        <v>269</v>
      </c>
      <c r="AN60" s="205" t="s">
        <v>233</v>
      </c>
      <c r="AO60" s="200"/>
      <c r="AP60" s="140"/>
      <c r="AQ60" s="52"/>
      <c r="AR60" s="141">
        <f t="shared" ref="AR60:AR61" si="200">IF(B60="X",IF(AN60="","Afectat sau NU?",IF(AN60="DA",IF(((AK60+AL60)-(AE60+AF60))*24&lt;-720,"Neinformat",((AK60+AL60)-(AE60+AF60))*24),"Nu a fost afectat producator/consumator")),"")</f>
        <v>1.6666666720993817E-2</v>
      </c>
      <c r="AS60" s="142">
        <f t="shared" ref="AS60:AS61" si="201">IF(B60="X",IF(AN60="DA",IF(AR60&lt;6,LEN(TRIM(V60))-LEN(SUBSTITUTE(V60,CHAR(44),""))+1,0),"-"),"")</f>
        <v>1</v>
      </c>
      <c r="AT60" s="143">
        <f t="shared" ref="AT60:AT61" si="202">IF(B60="X",IF(AN60="DA",LEN(TRIM(V60))-LEN(SUBSTITUTE(V60,CHAR(44),""))+1,"-"),"")</f>
        <v>1</v>
      </c>
      <c r="AU60" s="201">
        <f t="shared" ref="AU60:AU61" si="203">IF(B60="X",IF(AN60="","Afectat sau NU?",IF(AN60="DA",IF(((AI60+AJ60)-(AE60+AF60))*24&lt;-720,"Neinformat",((AI60+AJ60)-(AE60+AF60))*24),"Nu a fost afectat producator/consumator")),"")</f>
        <v>0.11666666669771075</v>
      </c>
      <c r="AV60" s="142">
        <f t="shared" ref="AV60:AV61" si="204">IF(B60="X",IF(AN60="DA",IF(AU60&lt;6,LEN(TRIM(U60))-LEN(SUBSTITUTE(U60,CHAR(44),""))+1,0),"-"),"")</f>
        <v>1</v>
      </c>
      <c r="AW60" s="144">
        <f t="shared" ref="AW60:AW61" si="205">IF(B60="X",IF(AN60="DA",LEN(TRIM(U60))-LEN(SUBSTITUTE(U60,CHAR(44),""))+1,"-"),"")</f>
        <v>1</v>
      </c>
      <c r="AX60" s="141">
        <f t="shared" ref="AX60:AX61" si="206">IF(B60="X",IF(AN60="","Afectat sau NU?",IF(AN60="DA",((AG60+AH60)-(AE60+AF60))*24,"Nu a fost afectat producator/consumator")),"")</f>
        <v>-16.883333333185874</v>
      </c>
      <c r="AY60" s="142">
        <f t="shared" ref="AY60:AY61" si="207">IF(B60="X",IF(AN60="DA",IF(AX60&gt;24,IF(BA60="NU",0,LEN(TRIM(V60))-LEN(SUBSTITUTE(V60,CHAR(44),""))+1),0),"-"),"")</f>
        <v>0</v>
      </c>
      <c r="AZ60" s="143">
        <f t="shared" ref="AZ60:AZ61" si="208">IF(B60="X",IF(AN60="DA",IF(AX60&gt;24,LEN(TRIM(V60))-LEN(SUBSTITUTE(V60,CHAR(44),""))+1,0),"-"),"")</f>
        <v>0</v>
      </c>
      <c r="BF60" s="145" t="str">
        <f t="shared" ref="BF60:BF61" si="209">IF(C60="X",IF(AN60="","Afectat sau NU?",IF(AN60="DA",IF(AK60="","Neinformat",NETWORKDAYS(AK60+AL60,AE60+AF60,$BS$2:$BS$14)-2),"Nu a fost afectat producator/consumator")),"")</f>
        <v/>
      </c>
      <c r="BG60" s="142" t="str">
        <f t="shared" ref="BG60:BG61" si="210">IF(C60="X",IF(AN60="DA",IF(AND(BF60&gt;=5,AK60&lt;&gt;""),LEN(TRIM(V60))-LEN(SUBSTITUTE(V60,CHAR(44),""))+1,0),"-"),"")</f>
        <v/>
      </c>
      <c r="BH60" s="143" t="str">
        <f t="shared" ref="BH60:BH61" si="211">IF(C60="X",IF(AN60="DA",LEN(TRIM(V60))-LEN(SUBSTITUTE(V60,CHAR(44),""))+1,"-"),"")</f>
        <v/>
      </c>
      <c r="BI60" s="146" t="str">
        <f t="shared" ref="BI60:BI61" si="212">IF(C60="X",IF(AN60="","Afectat sau NU?",IF(AN60="DA",IF(AI60="","Neinformat",NETWORKDAYS(AI60+AJ60,AE60+AF60,$BS$2:$BS$14)-2),"Nu a fost afectat producator/consumator")),"")</f>
        <v/>
      </c>
      <c r="BJ60" s="142" t="str">
        <f t="shared" ref="BJ60:BJ61" si="213">IF(C60="X",IF(AN60="DA",IF(AND(BI60&gt;=5,AI60&lt;&gt;""),LEN(TRIM(U60))-LEN(SUBSTITUTE(U60,CHAR(44),""))+1,0),"-"),"")</f>
        <v/>
      </c>
      <c r="BK60" s="144" t="str">
        <f t="shared" ref="BK60:BK61" si="214">IF(C60="X",IF(AN60="DA",LEN(TRIM(U60))-LEN(SUBSTITUTE(U60,CHAR(44),""))+1,"-"),"")</f>
        <v/>
      </c>
      <c r="BL60" s="160" t="str">
        <f t="shared" ref="BL60:BL61" si="215">IF(C60="X",IF(AN60="","Afectat sau NU?",IF(AN60="DA",((AG60+AH60)-(Z60+AA60))*24,"Nu a fost afectat producator/consumator")),"")</f>
        <v/>
      </c>
      <c r="BM60" s="158" t="str">
        <f t="shared" ref="BM60:BM61" si="216">IF(C60="X",IF(AN60&lt;&gt;"DA","-",IF(AND(AN60="DA",BL60&lt;=0),LEN(TRIM(V60))-LEN(SUBSTITUTE(V60,CHAR(44),""))+1+LEN(TRIM(U60))-LEN(SUBSTITUTE(U60,CHAR(44),""))+1,0)),"")</f>
        <v/>
      </c>
      <c r="BN60" s="159" t="str">
        <f t="shared" ref="BN60:BN61" si="217">IF(C60="X",IF(AN60="DA",LEN(TRIM(V60))-LEN(SUBSTITUTE(V60,CHAR(44),""))+1+LEN(TRIM(U60))-LEN(SUBSTITUTE(U60,CHAR(44),""))+1,"-"),"")</f>
        <v/>
      </c>
    </row>
    <row r="61" spans="1:66" s="51" customFormat="1" ht="228.75" thickBot="1" x14ac:dyDescent="0.3">
      <c r="A61" s="79">
        <f t="shared" si="37"/>
        <v>46</v>
      </c>
      <c r="B61" s="80" t="s">
        <v>85</v>
      </c>
      <c r="C61" s="80" t="s">
        <v>84</v>
      </c>
      <c r="D61" s="81" t="s">
        <v>270</v>
      </c>
      <c r="E61" s="80">
        <v>100692</v>
      </c>
      <c r="F61" s="80" t="s">
        <v>235</v>
      </c>
      <c r="G61" s="80" t="s">
        <v>236</v>
      </c>
      <c r="H61" s="82">
        <v>627362.46</v>
      </c>
      <c r="I61" s="82">
        <v>359075.92</v>
      </c>
      <c r="J61" s="82">
        <v>627362.46</v>
      </c>
      <c r="K61" s="82">
        <v>359075.92</v>
      </c>
      <c r="L61" s="80" t="s">
        <v>84</v>
      </c>
      <c r="M61" s="80" t="s">
        <v>84</v>
      </c>
      <c r="N61" s="80" t="s">
        <v>84</v>
      </c>
      <c r="O61" s="80" t="s">
        <v>84</v>
      </c>
      <c r="P61" s="80" t="s">
        <v>84</v>
      </c>
      <c r="Q61" s="80" t="s">
        <v>84</v>
      </c>
      <c r="R61" s="80" t="s">
        <v>257</v>
      </c>
      <c r="S61" s="80" t="s">
        <v>258</v>
      </c>
      <c r="T61" s="80" t="s">
        <v>259</v>
      </c>
      <c r="U61" s="80" t="s">
        <v>261</v>
      </c>
      <c r="V61" s="80" t="s">
        <v>246</v>
      </c>
      <c r="W61" s="83" t="s">
        <v>84</v>
      </c>
      <c r="X61" s="84">
        <v>44876</v>
      </c>
      <c r="Y61" s="85">
        <v>0.15625</v>
      </c>
      <c r="Z61" s="84">
        <v>44876</v>
      </c>
      <c r="AA61" s="85">
        <v>0.29166666666666669</v>
      </c>
      <c r="AB61" s="80" t="s">
        <v>239</v>
      </c>
      <c r="AC61" s="80" t="s">
        <v>232</v>
      </c>
      <c r="AD61" s="86"/>
      <c r="AE61" s="202">
        <v>44876</v>
      </c>
      <c r="AF61" s="203">
        <v>0.15625</v>
      </c>
      <c r="AG61" s="204">
        <v>44876</v>
      </c>
      <c r="AH61" s="203">
        <v>0.21180555555555555</v>
      </c>
      <c r="AI61" s="204">
        <v>44876</v>
      </c>
      <c r="AJ61" s="203">
        <v>0.16666666666666666</v>
      </c>
      <c r="AK61" s="204">
        <v>44876</v>
      </c>
      <c r="AL61" s="203">
        <v>0.16180555555555556</v>
      </c>
      <c r="AM61" s="205" t="s">
        <v>271</v>
      </c>
      <c r="AN61" s="205" t="s">
        <v>233</v>
      </c>
      <c r="AO61" s="200"/>
      <c r="AP61" s="140"/>
      <c r="AQ61" s="52"/>
      <c r="AR61" s="141">
        <f t="shared" si="200"/>
        <v>0.13333333341870457</v>
      </c>
      <c r="AS61" s="142">
        <f t="shared" si="201"/>
        <v>1</v>
      </c>
      <c r="AT61" s="143">
        <f t="shared" si="202"/>
        <v>1</v>
      </c>
      <c r="AU61" s="201">
        <f t="shared" si="203"/>
        <v>0.24999999994179234</v>
      </c>
      <c r="AV61" s="142">
        <f t="shared" si="204"/>
        <v>46</v>
      </c>
      <c r="AW61" s="144">
        <f t="shared" si="205"/>
        <v>46</v>
      </c>
      <c r="AX61" s="141">
        <f t="shared" si="206"/>
        <v>1.3333333333139308</v>
      </c>
      <c r="AY61" s="142">
        <f t="shared" si="207"/>
        <v>0</v>
      </c>
      <c r="AZ61" s="143">
        <f t="shared" si="208"/>
        <v>0</v>
      </c>
      <c r="BF61" s="145" t="str">
        <f t="shared" si="209"/>
        <v/>
      </c>
      <c r="BG61" s="142" t="str">
        <f t="shared" si="210"/>
        <v/>
      </c>
      <c r="BH61" s="143" t="str">
        <f t="shared" si="211"/>
        <v/>
      </c>
      <c r="BI61" s="146" t="str">
        <f t="shared" si="212"/>
        <v/>
      </c>
      <c r="BJ61" s="142" t="str">
        <f t="shared" si="213"/>
        <v/>
      </c>
      <c r="BK61" s="144" t="str">
        <f t="shared" si="214"/>
        <v/>
      </c>
      <c r="BL61" s="160" t="str">
        <f t="shared" si="215"/>
        <v/>
      </c>
      <c r="BM61" s="158" t="str">
        <f t="shared" si="216"/>
        <v/>
      </c>
      <c r="BN61" s="159" t="str">
        <f t="shared" si="217"/>
        <v/>
      </c>
    </row>
    <row r="62" spans="1:66" s="51" customFormat="1" ht="15" thickBot="1" x14ac:dyDescent="0.3">
      <c r="A62" s="79">
        <f t="shared" si="37"/>
        <v>47</v>
      </c>
      <c r="B62" s="80" t="s">
        <v>85</v>
      </c>
      <c r="C62" s="80" t="s">
        <v>84</v>
      </c>
      <c r="D62" s="81" t="s">
        <v>272</v>
      </c>
      <c r="E62" s="80">
        <v>120879</v>
      </c>
      <c r="F62" s="80" t="s">
        <v>273</v>
      </c>
      <c r="G62" s="80" t="s">
        <v>274</v>
      </c>
      <c r="H62" s="82">
        <v>643792.36</v>
      </c>
      <c r="I62" s="82">
        <v>608703.18000000005</v>
      </c>
      <c r="J62" s="82">
        <v>643792.36</v>
      </c>
      <c r="K62" s="82">
        <v>608703.18000000005</v>
      </c>
      <c r="L62" s="80" t="s">
        <v>84</v>
      </c>
      <c r="M62" s="80" t="s">
        <v>84</v>
      </c>
      <c r="N62" s="80" t="s">
        <v>275</v>
      </c>
      <c r="O62" s="80" t="s">
        <v>276</v>
      </c>
      <c r="P62" s="80" t="s">
        <v>84</v>
      </c>
      <c r="Q62" s="80" t="s">
        <v>84</v>
      </c>
      <c r="R62" s="80" t="s">
        <v>84</v>
      </c>
      <c r="S62" s="80" t="s">
        <v>84</v>
      </c>
      <c r="T62" s="80" t="s">
        <v>265</v>
      </c>
      <c r="U62" s="80" t="s">
        <v>163</v>
      </c>
      <c r="V62" s="80" t="s">
        <v>277</v>
      </c>
      <c r="W62" s="83" t="s">
        <v>84</v>
      </c>
      <c r="X62" s="84">
        <v>44879</v>
      </c>
      <c r="Y62" s="85">
        <v>0.41666666666666669</v>
      </c>
      <c r="Z62" s="84">
        <v>44879</v>
      </c>
      <c r="AA62" s="85">
        <v>0.66666666666666663</v>
      </c>
      <c r="AB62" s="80" t="s">
        <v>118</v>
      </c>
      <c r="AC62" s="80" t="s">
        <v>232</v>
      </c>
      <c r="AD62" s="86"/>
      <c r="AE62" s="202">
        <v>44879</v>
      </c>
      <c r="AF62" s="203">
        <v>0.41666666666666669</v>
      </c>
      <c r="AG62" s="204">
        <v>44879</v>
      </c>
      <c r="AH62" s="203">
        <v>0.66666666666666663</v>
      </c>
      <c r="AI62" s="204">
        <v>44879</v>
      </c>
      <c r="AJ62" s="203">
        <v>0.42708333333333331</v>
      </c>
      <c r="AK62" s="204">
        <v>44879</v>
      </c>
      <c r="AL62" s="203">
        <v>0.42083333333333334</v>
      </c>
      <c r="AM62" s="205" t="s">
        <v>278</v>
      </c>
      <c r="AN62" s="205" t="s">
        <v>233</v>
      </c>
      <c r="AO62" s="200"/>
      <c r="AP62" s="140"/>
      <c r="AQ62" s="52"/>
      <c r="AR62" s="141">
        <f t="shared" ref="AR62:AR64" si="218">IF(B62="X",IF(AN62="","Afectat sau NU?",IF(AN62="DA",IF(((AK62+AL62)-(AE62+AF62))*24&lt;-720,"Neinformat",((AK62+AL62)-(AE62+AF62))*24),"Nu a fost afectat producator/consumator")),"")</f>
        <v>9.9999999976716936E-2</v>
      </c>
      <c r="AS62" s="142">
        <f t="shared" ref="AS62:AS64" si="219">IF(B62="X",IF(AN62="DA",IF(AR62&lt;6,LEN(TRIM(V62))-LEN(SUBSTITUTE(V62,CHAR(44),""))+1,0),"-"),"")</f>
        <v>1</v>
      </c>
      <c r="AT62" s="143">
        <f t="shared" ref="AT62:AT64" si="220">IF(B62="X",IF(AN62="DA",LEN(TRIM(V62))-LEN(SUBSTITUTE(V62,CHAR(44),""))+1,"-"),"")</f>
        <v>1</v>
      </c>
      <c r="AU62" s="201">
        <f t="shared" ref="AU62:AU64" si="221">IF(B62="X",IF(AN62="","Afectat sau NU?",IF(AN62="DA",IF(((AI62+AJ62)-(AE62+AF62))*24&lt;-720,"Neinformat",((AI62+AJ62)-(AE62+AF62))*24),"Nu a fost afectat producator/consumator")),"")</f>
        <v>0.25000000011641532</v>
      </c>
      <c r="AV62" s="142">
        <f t="shared" ref="AV62:AV64" si="222">IF(B62="X",IF(AN62="DA",IF(AU62&lt;6,LEN(TRIM(U62))-LEN(SUBSTITUTE(U62,CHAR(44),""))+1,0),"-"),"")</f>
        <v>1</v>
      </c>
      <c r="AW62" s="144">
        <f t="shared" ref="AW62:AW64" si="223">IF(B62="X",IF(AN62="DA",LEN(TRIM(U62))-LEN(SUBSTITUTE(U62,CHAR(44),""))+1,"-"),"")</f>
        <v>1</v>
      </c>
      <c r="AX62" s="141">
        <f t="shared" ref="AX62:AX63" si="224">IF(B62="X",IF(AN62="","Afectat sau NU?",IF(AN62="DA",((AG62+AH62)-(AE62+AF62))*24,"Nu a fost afectat producator/consumator")),"")</f>
        <v>6</v>
      </c>
      <c r="AY62" s="142">
        <f t="shared" ref="AY62:AY64" si="225">IF(B62="X",IF(AN62="DA",IF(AX62&gt;24,IF(BA62="NU",0,LEN(TRIM(V62))-LEN(SUBSTITUTE(V62,CHAR(44),""))+1),0),"-"),"")</f>
        <v>0</v>
      </c>
      <c r="AZ62" s="143">
        <f t="shared" ref="AZ62:AZ64" si="226">IF(B62="X",IF(AN62="DA",IF(AX62&gt;24,LEN(TRIM(V62))-LEN(SUBSTITUTE(V62,CHAR(44),""))+1,0),"-"),"")</f>
        <v>0</v>
      </c>
      <c r="BF62" s="145" t="str">
        <f t="shared" ref="BF62:BF64" si="227">IF(C62="X",IF(AN62="","Afectat sau NU?",IF(AN62="DA",IF(AK62="","Neinformat",NETWORKDAYS(AK62+AL62,AE62+AF62,$BS$2:$BS$14)-2),"Nu a fost afectat producator/consumator")),"")</f>
        <v/>
      </c>
      <c r="BG62" s="142" t="str">
        <f t="shared" ref="BG62:BG64" si="228">IF(C62="X",IF(AN62="DA",IF(AND(BF62&gt;=5,AK62&lt;&gt;""),LEN(TRIM(V62))-LEN(SUBSTITUTE(V62,CHAR(44),""))+1,0),"-"),"")</f>
        <v/>
      </c>
      <c r="BH62" s="143" t="str">
        <f t="shared" ref="BH62:BH64" si="229">IF(C62="X",IF(AN62="DA",LEN(TRIM(V62))-LEN(SUBSTITUTE(V62,CHAR(44),""))+1,"-"),"")</f>
        <v/>
      </c>
      <c r="BI62" s="146" t="str">
        <f t="shared" ref="BI62:BI64" si="230">IF(C62="X",IF(AN62="","Afectat sau NU?",IF(AN62="DA",IF(AI62="","Neinformat",NETWORKDAYS(AI62+AJ62,AE62+AF62,$BS$2:$BS$14)-2),"Nu a fost afectat producator/consumator")),"")</f>
        <v/>
      </c>
      <c r="BJ62" s="142" t="str">
        <f t="shared" ref="BJ62:BJ64" si="231">IF(C62="X",IF(AN62="DA",IF(AND(BI62&gt;=5,AI62&lt;&gt;""),LEN(TRIM(U62))-LEN(SUBSTITUTE(U62,CHAR(44),""))+1,0),"-"),"")</f>
        <v/>
      </c>
      <c r="BK62" s="144" t="str">
        <f t="shared" ref="BK62:BK64" si="232">IF(C62="X",IF(AN62="DA",LEN(TRIM(U62))-LEN(SUBSTITUTE(U62,CHAR(44),""))+1,"-"),"")</f>
        <v/>
      </c>
      <c r="BL62" s="160" t="str">
        <f t="shared" ref="BL62:BL64" si="233">IF(C62="X",IF(AN62="","Afectat sau NU?",IF(AN62="DA",((AG62+AH62)-(Z62+AA62))*24,"Nu a fost afectat producator/consumator")),"")</f>
        <v/>
      </c>
      <c r="BM62" s="158" t="str">
        <f t="shared" ref="BM62:BM64" si="234">IF(C62="X",IF(AN62&lt;&gt;"DA","-",IF(AND(AN62="DA",BL62&lt;=0),LEN(TRIM(V62))-LEN(SUBSTITUTE(V62,CHAR(44),""))+1+LEN(TRIM(U62))-LEN(SUBSTITUTE(U62,CHAR(44),""))+1,0)),"")</f>
        <v/>
      </c>
      <c r="BN62" s="159" t="str">
        <f t="shared" ref="BN62:BN64" si="235">IF(C62="X",IF(AN62="DA",LEN(TRIM(V62))-LEN(SUBSTITUTE(V62,CHAR(44),""))+1+LEN(TRIM(U62))-LEN(SUBSTITUTE(U62,CHAR(44),""))+1,"-"),"")</f>
        <v/>
      </c>
    </row>
    <row r="63" spans="1:66" s="51" customFormat="1" ht="228.75" thickBot="1" x14ac:dyDescent="0.3">
      <c r="A63" s="79">
        <f t="shared" si="37"/>
        <v>48</v>
      </c>
      <c r="B63" s="80" t="s">
        <v>85</v>
      </c>
      <c r="C63" s="80" t="s">
        <v>84</v>
      </c>
      <c r="D63" s="81" t="s">
        <v>279</v>
      </c>
      <c r="E63" s="80">
        <v>100692</v>
      </c>
      <c r="F63" s="80" t="s">
        <v>235</v>
      </c>
      <c r="G63" s="80" t="s">
        <v>236</v>
      </c>
      <c r="H63" s="82">
        <v>627362.46</v>
      </c>
      <c r="I63" s="82">
        <v>359075.92</v>
      </c>
      <c r="J63" s="82">
        <v>627362.46</v>
      </c>
      <c r="K63" s="82">
        <v>359075.92</v>
      </c>
      <c r="L63" s="80" t="s">
        <v>84</v>
      </c>
      <c r="M63" s="80" t="s">
        <v>84</v>
      </c>
      <c r="N63" s="80" t="s">
        <v>84</v>
      </c>
      <c r="O63" s="80" t="s">
        <v>84</v>
      </c>
      <c r="P63" s="80" t="s">
        <v>84</v>
      </c>
      <c r="Q63" s="80" t="s">
        <v>84</v>
      </c>
      <c r="R63" s="80" t="s">
        <v>257</v>
      </c>
      <c r="S63" s="80" t="s">
        <v>258</v>
      </c>
      <c r="T63" s="80" t="s">
        <v>259</v>
      </c>
      <c r="U63" s="80" t="s">
        <v>261</v>
      </c>
      <c r="V63" s="80" t="s">
        <v>246</v>
      </c>
      <c r="W63" s="83" t="s">
        <v>84</v>
      </c>
      <c r="X63" s="84">
        <v>44882</v>
      </c>
      <c r="Y63" s="85">
        <v>0.19097222222222221</v>
      </c>
      <c r="Z63" s="84">
        <v>44882</v>
      </c>
      <c r="AA63" s="85">
        <v>0.3125</v>
      </c>
      <c r="AB63" s="80" t="s">
        <v>239</v>
      </c>
      <c r="AC63" s="80" t="s">
        <v>232</v>
      </c>
      <c r="AD63" s="86"/>
      <c r="AE63" s="202">
        <v>44882</v>
      </c>
      <c r="AF63" s="203">
        <v>0.19097222222222221</v>
      </c>
      <c r="AG63" s="204">
        <v>44882</v>
      </c>
      <c r="AH63" s="203">
        <v>0.22569444444444445</v>
      </c>
      <c r="AI63" s="204">
        <v>44882</v>
      </c>
      <c r="AJ63" s="203">
        <v>0.19791666666666666</v>
      </c>
      <c r="AK63" s="204">
        <v>44882</v>
      </c>
      <c r="AL63" s="203">
        <v>0.19375000000000001</v>
      </c>
      <c r="AM63" s="205" t="s">
        <v>280</v>
      </c>
      <c r="AN63" s="205" t="s">
        <v>233</v>
      </c>
      <c r="AO63" s="200"/>
      <c r="AP63" s="140"/>
      <c r="AQ63" s="52"/>
      <c r="AR63" s="141">
        <f t="shared" si="218"/>
        <v>6.6666666709352285E-2</v>
      </c>
      <c r="AS63" s="142">
        <f t="shared" si="219"/>
        <v>1</v>
      </c>
      <c r="AT63" s="143">
        <f t="shared" si="220"/>
        <v>1</v>
      </c>
      <c r="AU63" s="201">
        <f t="shared" si="221"/>
        <v>0.16666666668606922</v>
      </c>
      <c r="AV63" s="142">
        <f t="shared" si="222"/>
        <v>46</v>
      </c>
      <c r="AW63" s="144">
        <f t="shared" si="223"/>
        <v>46</v>
      </c>
      <c r="AX63" s="141">
        <f t="shared" si="224"/>
        <v>0.8333333334303461</v>
      </c>
      <c r="AY63" s="142">
        <f t="shared" si="225"/>
        <v>0</v>
      </c>
      <c r="AZ63" s="143">
        <f t="shared" si="226"/>
        <v>0</v>
      </c>
      <c r="BF63" s="145" t="str">
        <f t="shared" si="227"/>
        <v/>
      </c>
      <c r="BG63" s="142" t="str">
        <f t="shared" si="228"/>
        <v/>
      </c>
      <c r="BH63" s="143" t="str">
        <f t="shared" si="229"/>
        <v/>
      </c>
      <c r="BI63" s="146" t="str">
        <f t="shared" si="230"/>
        <v/>
      </c>
      <c r="BJ63" s="142" t="str">
        <f t="shared" si="231"/>
        <v/>
      </c>
      <c r="BK63" s="144" t="str">
        <f t="shared" si="232"/>
        <v/>
      </c>
      <c r="BL63" s="160" t="str">
        <f t="shared" si="233"/>
        <v/>
      </c>
      <c r="BM63" s="158" t="str">
        <f t="shared" si="234"/>
        <v/>
      </c>
      <c r="BN63" s="159" t="str">
        <f t="shared" si="235"/>
        <v/>
      </c>
    </row>
    <row r="64" spans="1:66" s="51" customFormat="1" ht="228.75" thickBot="1" x14ac:dyDescent="0.3">
      <c r="A64" s="79">
        <f t="shared" si="37"/>
        <v>49</v>
      </c>
      <c r="B64" s="80" t="s">
        <v>85</v>
      </c>
      <c r="C64" s="80" t="s">
        <v>84</v>
      </c>
      <c r="D64" s="81" t="s">
        <v>279</v>
      </c>
      <c r="E64" s="80">
        <v>101573</v>
      </c>
      <c r="F64" s="80" t="s">
        <v>241</v>
      </c>
      <c r="G64" s="80" t="s">
        <v>201</v>
      </c>
      <c r="H64" s="82">
        <v>571023.43999999994</v>
      </c>
      <c r="I64" s="82">
        <v>354405.72</v>
      </c>
      <c r="J64" s="82">
        <v>571023.44299999997</v>
      </c>
      <c r="K64" s="82">
        <v>354405.72</v>
      </c>
      <c r="L64" s="80" t="s">
        <v>84</v>
      </c>
      <c r="M64" s="80" t="s">
        <v>84</v>
      </c>
      <c r="N64" s="80" t="s">
        <v>84</v>
      </c>
      <c r="O64" s="80" t="s">
        <v>84</v>
      </c>
      <c r="P64" s="80" t="s">
        <v>84</v>
      </c>
      <c r="Q64" s="80" t="s">
        <v>84</v>
      </c>
      <c r="R64" s="80" t="s">
        <v>281</v>
      </c>
      <c r="S64" s="80" t="s">
        <v>282</v>
      </c>
      <c r="T64" s="80" t="s">
        <v>259</v>
      </c>
      <c r="U64" s="80" t="s">
        <v>261</v>
      </c>
      <c r="V64" s="80" t="s">
        <v>246</v>
      </c>
      <c r="W64" s="83" t="s">
        <v>84</v>
      </c>
      <c r="X64" s="84">
        <v>44882</v>
      </c>
      <c r="Y64" s="85">
        <v>0.48749999999999999</v>
      </c>
      <c r="Z64" s="84">
        <v>44882</v>
      </c>
      <c r="AA64" s="85">
        <v>0.56944444444444442</v>
      </c>
      <c r="AB64" s="80" t="s">
        <v>152</v>
      </c>
      <c r="AC64" s="80" t="s">
        <v>232</v>
      </c>
      <c r="AD64" s="86"/>
      <c r="AE64" s="202">
        <v>44882</v>
      </c>
      <c r="AF64" s="203">
        <v>0.48749999999999999</v>
      </c>
      <c r="AG64" s="204">
        <v>44882</v>
      </c>
      <c r="AH64" s="203">
        <v>0.54791666666666672</v>
      </c>
      <c r="AI64" s="204">
        <v>44882</v>
      </c>
      <c r="AJ64" s="203">
        <v>0.50624999999999998</v>
      </c>
      <c r="AK64" s="204">
        <v>44882</v>
      </c>
      <c r="AL64" s="203">
        <v>0.48749999999999999</v>
      </c>
      <c r="AM64" s="205" t="s">
        <v>283</v>
      </c>
      <c r="AN64" s="205" t="s">
        <v>233</v>
      </c>
      <c r="AO64" s="200"/>
      <c r="AP64" s="140"/>
      <c r="AQ64" s="52"/>
      <c r="AR64" s="141">
        <f t="shared" si="218"/>
        <v>0</v>
      </c>
      <c r="AS64" s="142">
        <f t="shared" si="219"/>
        <v>1</v>
      </c>
      <c r="AT64" s="143">
        <f t="shared" si="220"/>
        <v>1</v>
      </c>
      <c r="AU64" s="201">
        <f t="shared" si="221"/>
        <v>0.44999999989522621</v>
      </c>
      <c r="AV64" s="142">
        <f t="shared" si="222"/>
        <v>46</v>
      </c>
      <c r="AW64" s="144">
        <f t="shared" si="223"/>
        <v>46</v>
      </c>
      <c r="AX64" s="141">
        <f>IF(B64="X",IF(AN64="","Afectat sau NU?",IF(AN64="DA",((AG64+AH64)-(AE64+AF64))*24,"Nu a fost afectat producator/consumator")),"")</f>
        <v>1.4500000000116415</v>
      </c>
      <c r="AY64" s="142">
        <f t="shared" si="225"/>
        <v>0</v>
      </c>
      <c r="AZ64" s="143">
        <f t="shared" si="226"/>
        <v>0</v>
      </c>
      <c r="BF64" s="145" t="str">
        <f t="shared" si="227"/>
        <v/>
      </c>
      <c r="BG64" s="142" t="str">
        <f t="shared" si="228"/>
        <v/>
      </c>
      <c r="BH64" s="143" t="str">
        <f t="shared" si="229"/>
        <v/>
      </c>
      <c r="BI64" s="146" t="str">
        <f t="shared" si="230"/>
        <v/>
      </c>
      <c r="BJ64" s="142" t="str">
        <f t="shared" si="231"/>
        <v/>
      </c>
      <c r="BK64" s="144" t="str">
        <f t="shared" si="232"/>
        <v/>
      </c>
      <c r="BL64" s="160" t="str">
        <f t="shared" si="233"/>
        <v/>
      </c>
      <c r="BM64" s="158" t="str">
        <f t="shared" si="234"/>
        <v/>
      </c>
      <c r="BN64" s="159" t="str">
        <f t="shared" si="235"/>
        <v/>
      </c>
    </row>
    <row r="65" spans="1:66" s="51" customFormat="1" ht="228.75" thickBot="1" x14ac:dyDescent="0.3">
      <c r="A65" s="79">
        <f t="shared" si="37"/>
        <v>50</v>
      </c>
      <c r="B65" s="80" t="s">
        <v>85</v>
      </c>
      <c r="C65" s="80" t="s">
        <v>84</v>
      </c>
      <c r="D65" s="81" t="s">
        <v>284</v>
      </c>
      <c r="E65" s="80">
        <v>80515</v>
      </c>
      <c r="F65" s="80" t="s">
        <v>285</v>
      </c>
      <c r="G65" s="80" t="s">
        <v>286</v>
      </c>
      <c r="H65" s="82">
        <v>394241.39</v>
      </c>
      <c r="I65" s="82">
        <v>369194</v>
      </c>
      <c r="J65" s="82">
        <v>394241.39</v>
      </c>
      <c r="K65" s="82">
        <v>369194</v>
      </c>
      <c r="L65" s="80" t="s">
        <v>84</v>
      </c>
      <c r="M65" s="80" t="s">
        <v>84</v>
      </c>
      <c r="N65" s="80" t="s">
        <v>287</v>
      </c>
      <c r="O65" s="80" t="s">
        <v>285</v>
      </c>
      <c r="P65" s="80" t="s">
        <v>84</v>
      </c>
      <c r="Q65" s="80" t="s">
        <v>84</v>
      </c>
      <c r="R65" s="80" t="s">
        <v>84</v>
      </c>
      <c r="S65" s="80" t="s">
        <v>84</v>
      </c>
      <c r="T65" s="80" t="s">
        <v>90</v>
      </c>
      <c r="U65" s="80" t="s">
        <v>290</v>
      </c>
      <c r="V65" s="80" t="s">
        <v>181</v>
      </c>
      <c r="W65" s="83" t="s">
        <v>84</v>
      </c>
      <c r="X65" s="84">
        <v>44882</v>
      </c>
      <c r="Y65" s="85">
        <v>0.46180555555555558</v>
      </c>
      <c r="Z65" s="84">
        <v>44882</v>
      </c>
      <c r="AA65" s="85">
        <v>0.5</v>
      </c>
      <c r="AB65" s="80" t="s">
        <v>288</v>
      </c>
      <c r="AC65" s="80" t="s">
        <v>232</v>
      </c>
      <c r="AD65" s="86"/>
      <c r="AE65" s="202">
        <v>44882</v>
      </c>
      <c r="AF65" s="203">
        <v>0.46180555555555558</v>
      </c>
      <c r="AG65" s="204">
        <v>44882</v>
      </c>
      <c r="AH65" s="203">
        <v>0.47916666666666669</v>
      </c>
      <c r="AI65" s="204">
        <v>44882</v>
      </c>
      <c r="AJ65" s="203">
        <v>0.47222222222222227</v>
      </c>
      <c r="AK65" s="204">
        <v>44882</v>
      </c>
      <c r="AL65" s="203">
        <v>0.46319444444444446</v>
      </c>
      <c r="AM65" s="205" t="s">
        <v>289</v>
      </c>
      <c r="AN65" s="205" t="s">
        <v>233</v>
      </c>
      <c r="AO65" s="200"/>
      <c r="AP65" s="140"/>
      <c r="AQ65" s="52"/>
      <c r="AR65" s="141">
        <f t="shared" ref="AR65" si="236">IF(B65="X",IF(AN65="","Afectat sau NU?",IF(AN65="DA",IF(((AK65+AL65)-(AE65+AF65))*24&lt;-720,"Neinformat",((AK65+AL65)-(AE65+AF65))*24),"Nu a fost afectat producator/consumator")),"")</f>
        <v>3.3333333267364651E-2</v>
      </c>
      <c r="AS65" s="142">
        <f t="shared" ref="AS65" si="237">IF(B65="X",IF(AN65="DA",IF(AR65&lt;6,LEN(TRIM(V65))-LEN(SUBSTITUTE(V65,CHAR(44),""))+1,0),"-"),"")</f>
        <v>1</v>
      </c>
      <c r="AT65" s="143">
        <f t="shared" ref="AT65" si="238">IF(B65="X",IF(AN65="DA",LEN(TRIM(V65))-LEN(SUBSTITUTE(V65,CHAR(44),""))+1,"-"),"")</f>
        <v>1</v>
      </c>
      <c r="AU65" s="201">
        <f t="shared" ref="AU65" si="239">IF(B65="X",IF(AN65="","Afectat sau NU?",IF(AN65="DA",IF(((AI65+AJ65)-(AE65+AF65))*24&lt;-720,"Neinformat",((AI65+AJ65)-(AE65+AF65))*24),"Nu a fost afectat producator/consumator")),"")</f>
        <v>0.24999999994179234</v>
      </c>
      <c r="AV65" s="142">
        <f t="shared" ref="AV65" si="240">IF(B65="X",IF(AN65="DA",IF(AU65&lt;6,LEN(TRIM(U65))-LEN(SUBSTITUTE(U65,CHAR(44),""))+1,0),"-"),"")</f>
        <v>44</v>
      </c>
      <c r="AW65" s="144">
        <f t="shared" ref="AW65" si="241">IF(B65="X",IF(AN65="DA",LEN(TRIM(U65))-LEN(SUBSTITUTE(U65,CHAR(44),""))+1,"-"),"")</f>
        <v>44</v>
      </c>
      <c r="AX65" s="141">
        <f t="shared" ref="AX65" si="242">IF(B65="X",IF(AN65="","Afectat sau NU?",IF(AN65="DA",((AG65+AH65)-(AE65+AF65))*24,"Nu a fost afectat producator/consumator")),"")</f>
        <v>0.41666666662786156</v>
      </c>
      <c r="AY65" s="142">
        <f t="shared" ref="AY65" si="243">IF(B65="X",IF(AN65="DA",IF(AX65&gt;24,IF(BA65="NU",0,LEN(TRIM(V65))-LEN(SUBSTITUTE(V65,CHAR(44),""))+1),0),"-"),"")</f>
        <v>0</v>
      </c>
      <c r="AZ65" s="143">
        <f t="shared" ref="AZ65" si="244">IF(B65="X",IF(AN65="DA",IF(AX65&gt;24,LEN(TRIM(V65))-LEN(SUBSTITUTE(V65,CHAR(44),""))+1,0),"-"),"")</f>
        <v>0</v>
      </c>
      <c r="BF65" s="145" t="str">
        <f t="shared" ref="BF65" si="245">IF(C65="X",IF(AN65="","Afectat sau NU?",IF(AN65="DA",IF(AK65="","Neinformat",NETWORKDAYS(AK65+AL65,AE65+AF65,$BS$2:$BS$14)-2),"Nu a fost afectat producator/consumator")),"")</f>
        <v/>
      </c>
      <c r="BG65" s="142" t="str">
        <f t="shared" ref="BG65" si="246">IF(C65="X",IF(AN65="DA",IF(AND(BF65&gt;=5,AK65&lt;&gt;""),LEN(TRIM(V65))-LEN(SUBSTITUTE(V65,CHAR(44),""))+1,0),"-"),"")</f>
        <v/>
      </c>
      <c r="BH65" s="143" t="str">
        <f t="shared" ref="BH65" si="247">IF(C65="X",IF(AN65="DA",LEN(TRIM(V65))-LEN(SUBSTITUTE(V65,CHAR(44),""))+1,"-"),"")</f>
        <v/>
      </c>
      <c r="BI65" s="146" t="str">
        <f t="shared" ref="BI65" si="248">IF(C65="X",IF(AN65="","Afectat sau NU?",IF(AN65="DA",IF(AI65="","Neinformat",NETWORKDAYS(AI65+AJ65,AE65+AF65,$BS$2:$BS$14)-2),"Nu a fost afectat producator/consumator")),"")</f>
        <v/>
      </c>
      <c r="BJ65" s="142" t="str">
        <f t="shared" ref="BJ65" si="249">IF(C65="X",IF(AN65="DA",IF(AND(BI65&gt;=5,AI65&lt;&gt;""),LEN(TRIM(U65))-LEN(SUBSTITUTE(U65,CHAR(44),""))+1,0),"-"),"")</f>
        <v/>
      </c>
      <c r="BK65" s="144" t="str">
        <f t="shared" ref="BK65" si="250">IF(C65="X",IF(AN65="DA",LEN(TRIM(U65))-LEN(SUBSTITUTE(U65,CHAR(44),""))+1,"-"),"")</f>
        <v/>
      </c>
      <c r="BL65" s="160" t="str">
        <f t="shared" ref="BL65" si="251">IF(C65="X",IF(AN65="","Afectat sau NU?",IF(AN65="DA",((AG65+AH65)-(Z65+AA65))*24,"Nu a fost afectat producator/consumator")),"")</f>
        <v/>
      </c>
      <c r="BM65" s="158" t="str">
        <f t="shared" ref="BM65" si="252">IF(C65="X",IF(AN65&lt;&gt;"DA","-",IF(AND(AN65="DA",BL65&lt;=0),LEN(TRIM(V65))-LEN(SUBSTITUTE(V65,CHAR(44),""))+1+LEN(TRIM(U65))-LEN(SUBSTITUTE(U65,CHAR(44),""))+1,0)),"")</f>
        <v/>
      </c>
      <c r="BN65" s="159" t="str">
        <f t="shared" ref="BN65" si="253">IF(C65="X",IF(AN65="DA",LEN(TRIM(V65))-LEN(SUBSTITUTE(V65,CHAR(44),""))+1+LEN(TRIM(U65))-LEN(SUBSTITUTE(U65,CHAR(44),""))+1,"-"),"")</f>
        <v/>
      </c>
    </row>
    <row r="66" spans="1:66" s="51" customFormat="1" ht="29.25" thickBot="1" x14ac:dyDescent="0.3">
      <c r="A66" s="79">
        <f t="shared" si="37"/>
        <v>51</v>
      </c>
      <c r="B66" s="80" t="s">
        <v>85</v>
      </c>
      <c r="C66" s="80" t="s">
        <v>84</v>
      </c>
      <c r="D66" s="81" t="s">
        <v>291</v>
      </c>
      <c r="E66" s="80">
        <v>22585</v>
      </c>
      <c r="F66" s="80" t="s">
        <v>292</v>
      </c>
      <c r="G66" s="80" t="s">
        <v>118</v>
      </c>
      <c r="H66" s="82">
        <v>632633.77</v>
      </c>
      <c r="I66" s="82">
        <v>526820.43999999994</v>
      </c>
      <c r="J66" s="82">
        <v>632633.77</v>
      </c>
      <c r="K66" s="82">
        <v>526820.43999999994</v>
      </c>
      <c r="L66" s="80" t="s">
        <v>84</v>
      </c>
      <c r="M66" s="80" t="s">
        <v>84</v>
      </c>
      <c r="N66" s="80" t="s">
        <v>293</v>
      </c>
      <c r="O66" s="80" t="s">
        <v>294</v>
      </c>
      <c r="P66" s="80" t="s">
        <v>84</v>
      </c>
      <c r="Q66" s="80" t="s">
        <v>84</v>
      </c>
      <c r="R66" s="80" t="s">
        <v>84</v>
      </c>
      <c r="S66" s="80" t="s">
        <v>84</v>
      </c>
      <c r="T66" s="80" t="s">
        <v>265</v>
      </c>
      <c r="U66" s="80" t="s">
        <v>297</v>
      </c>
      <c r="V66" s="80" t="s">
        <v>295</v>
      </c>
      <c r="W66" s="83" t="s">
        <v>84</v>
      </c>
      <c r="X66" s="84">
        <v>44890</v>
      </c>
      <c r="Y66" s="85">
        <v>0.45833333333333331</v>
      </c>
      <c r="Z66" s="84">
        <v>44890</v>
      </c>
      <c r="AA66" s="85">
        <v>0.64583333333333337</v>
      </c>
      <c r="AB66" s="80" t="s">
        <v>118</v>
      </c>
      <c r="AC66" s="80" t="s">
        <v>232</v>
      </c>
      <c r="AD66" s="86"/>
      <c r="AE66" s="202">
        <v>44890</v>
      </c>
      <c r="AF66" s="203">
        <v>0.45833333333333331</v>
      </c>
      <c r="AG66" s="202">
        <v>44890</v>
      </c>
      <c r="AH66" s="203">
        <v>0.63541666666666663</v>
      </c>
      <c r="AI66" s="202">
        <v>44890</v>
      </c>
      <c r="AJ66" s="203">
        <v>0.46180555555555558</v>
      </c>
      <c r="AK66" s="202">
        <v>44890</v>
      </c>
      <c r="AL66" s="203">
        <v>0.45833333333333331</v>
      </c>
      <c r="AM66" s="205" t="s">
        <v>296</v>
      </c>
      <c r="AN66" s="205" t="s">
        <v>233</v>
      </c>
      <c r="AO66" s="200"/>
      <c r="AP66" s="140"/>
      <c r="AQ66" s="52"/>
      <c r="AR66" s="141">
        <f t="shared" ref="AR66" si="254">IF(B66="X",IF(AN66="","Afectat sau NU?",IF(AN66="DA",IF(((AK66+AL66)-(AE66+AF66))*24&lt;-720,"Neinformat",((AK66+AL66)-(AE66+AF66))*24),"Nu a fost afectat producator/consumator")),"")</f>
        <v>0</v>
      </c>
      <c r="AS66" s="142">
        <f t="shared" ref="AS66" si="255">IF(B66="X",IF(AN66="DA",IF(AR66&lt;6,LEN(TRIM(V66))-LEN(SUBSTITUTE(V66,CHAR(44),""))+1,0),"-"),"")</f>
        <v>1</v>
      </c>
      <c r="AT66" s="143">
        <f t="shared" ref="AT66" si="256">IF(B66="X",IF(AN66="DA",LEN(TRIM(V66))-LEN(SUBSTITUTE(V66,CHAR(44),""))+1,"-"),"")</f>
        <v>1</v>
      </c>
      <c r="AU66" s="201">
        <f t="shared" ref="AU66" si="257">IF(B66="X",IF(AN66="","Afectat sau NU?",IF(AN66="DA",IF(((AI66+AJ66)-(AE66+AF66))*24&lt;-720,"Neinformat",((AI66+AJ66)-(AE66+AF66))*24),"Nu a fost afectat producator/consumator")),"")</f>
        <v>8.3333333255723119E-2</v>
      </c>
      <c r="AV66" s="142">
        <f t="shared" ref="AV66" si="258">IF(B66="X",IF(AN66="DA",IF(AU66&lt;6,LEN(TRIM(U66))-LEN(SUBSTITUTE(U66,CHAR(44),""))+1,0),"-"),"")</f>
        <v>1</v>
      </c>
      <c r="AW66" s="144">
        <f t="shared" ref="AW66" si="259">IF(B66="X",IF(AN66="DA",LEN(TRIM(U66))-LEN(SUBSTITUTE(U66,CHAR(44),""))+1,"-"),"")</f>
        <v>1</v>
      </c>
      <c r="AX66" s="141">
        <f t="shared" ref="AX66" si="260">IF(B66="X",IF(AN66="","Afectat sau NU?",IF(AN66="DA",((AG66+AH66)-(AE66+AF66))*24,"Nu a fost afectat producator/consumator")),"")</f>
        <v>4.2499999998835847</v>
      </c>
      <c r="AY66" s="142">
        <f t="shared" ref="AY66" si="261">IF(B66="X",IF(AN66="DA",IF(AX66&gt;24,IF(BA66="NU",0,LEN(TRIM(V66))-LEN(SUBSTITUTE(V66,CHAR(44),""))+1),0),"-"),"")</f>
        <v>0</v>
      </c>
      <c r="AZ66" s="143">
        <f t="shared" ref="AZ66" si="262">IF(B66="X",IF(AN66="DA",IF(AX66&gt;24,LEN(TRIM(V66))-LEN(SUBSTITUTE(V66,CHAR(44),""))+1,0),"-"),"")</f>
        <v>0</v>
      </c>
      <c r="BF66" s="145" t="str">
        <f t="shared" ref="BF66" si="263">IF(C66="X",IF(AN66="","Afectat sau NU?",IF(AN66="DA",IF(AK66="","Neinformat",NETWORKDAYS(AK66+AL66,AE66+AF66,$BS$2:$BS$14)-2),"Nu a fost afectat producator/consumator")),"")</f>
        <v/>
      </c>
      <c r="BG66" s="142" t="str">
        <f t="shared" ref="BG66" si="264">IF(C66="X",IF(AN66="DA",IF(AND(BF66&gt;=5,AK66&lt;&gt;""),LEN(TRIM(V66))-LEN(SUBSTITUTE(V66,CHAR(44),""))+1,0),"-"),"")</f>
        <v/>
      </c>
      <c r="BH66" s="143" t="str">
        <f t="shared" ref="BH66" si="265">IF(C66="X",IF(AN66="DA",LEN(TRIM(V66))-LEN(SUBSTITUTE(V66,CHAR(44),""))+1,"-"),"")</f>
        <v/>
      </c>
      <c r="BI66" s="146" t="str">
        <f t="shared" ref="BI66" si="266">IF(C66="X",IF(AN66="","Afectat sau NU?",IF(AN66="DA",IF(AI66="","Neinformat",NETWORKDAYS(AI66+AJ66,AE66+AF66,$BS$2:$BS$14)-2),"Nu a fost afectat producator/consumator")),"")</f>
        <v/>
      </c>
      <c r="BJ66" s="142" t="str">
        <f t="shared" ref="BJ66" si="267">IF(C66="X",IF(AN66="DA",IF(AND(BI66&gt;=5,AI66&lt;&gt;""),LEN(TRIM(U66))-LEN(SUBSTITUTE(U66,CHAR(44),""))+1,0),"-"),"")</f>
        <v/>
      </c>
      <c r="BK66" s="144" t="str">
        <f t="shared" ref="BK66" si="268">IF(C66="X",IF(AN66="DA",LEN(TRIM(U66))-LEN(SUBSTITUTE(U66,CHAR(44),""))+1,"-"),"")</f>
        <v/>
      </c>
      <c r="BL66" s="160" t="str">
        <f t="shared" ref="BL66" si="269">IF(C66="X",IF(AN66="","Afectat sau NU?",IF(AN66="DA",((AG66+AH66)-(Z66+AA66))*24,"Nu a fost afectat producator/consumator")),"")</f>
        <v/>
      </c>
      <c r="BM66" s="158" t="str">
        <f t="shared" ref="BM66" si="270">IF(C66="X",IF(AN66&lt;&gt;"DA","-",IF(AND(AN66="DA",BL66&lt;=0),LEN(TRIM(V66))-LEN(SUBSTITUTE(V66,CHAR(44),""))+1+LEN(TRIM(U66))-LEN(SUBSTITUTE(U66,CHAR(44),""))+1,0)),"")</f>
        <v/>
      </c>
      <c r="BN66" s="159" t="str">
        <f t="shared" ref="BN66" si="271">IF(C66="X",IF(AN66="DA",LEN(TRIM(V66))-LEN(SUBSTITUTE(V66,CHAR(44),""))+1+LEN(TRIM(U66))-LEN(SUBSTITUTE(U66,CHAR(44),""))+1,"-"),"")</f>
        <v/>
      </c>
    </row>
    <row r="67" spans="1:66" s="51" customFormat="1" ht="29.25" thickBot="1" x14ac:dyDescent="0.3">
      <c r="A67" s="79">
        <f t="shared" si="37"/>
        <v>52</v>
      </c>
      <c r="B67" s="80" t="s">
        <v>85</v>
      </c>
      <c r="C67" s="80" t="s">
        <v>84</v>
      </c>
      <c r="D67" s="81" t="s">
        <v>298</v>
      </c>
      <c r="E67" s="80">
        <v>55366</v>
      </c>
      <c r="F67" s="80" t="s">
        <v>299</v>
      </c>
      <c r="G67" s="80" t="s">
        <v>129</v>
      </c>
      <c r="H67" s="82">
        <v>411585.24</v>
      </c>
      <c r="I67" s="82">
        <v>561567</v>
      </c>
      <c r="J67" s="82">
        <v>411585.24</v>
      </c>
      <c r="K67" s="82">
        <v>561567</v>
      </c>
      <c r="L67" s="80" t="s">
        <v>84</v>
      </c>
      <c r="M67" s="80" t="s">
        <v>84</v>
      </c>
      <c r="N67" s="80" t="s">
        <v>300</v>
      </c>
      <c r="O67" s="80" t="s">
        <v>301</v>
      </c>
      <c r="P67" s="80" t="s">
        <v>84</v>
      </c>
      <c r="Q67" s="80" t="s">
        <v>84</v>
      </c>
      <c r="R67" s="80" t="s">
        <v>84</v>
      </c>
      <c r="S67" s="80" t="s">
        <v>84</v>
      </c>
      <c r="T67" s="80" t="s">
        <v>265</v>
      </c>
      <c r="U67" s="80" t="s">
        <v>302</v>
      </c>
      <c r="V67" s="80" t="s">
        <v>302</v>
      </c>
      <c r="W67" s="83" t="s">
        <v>84</v>
      </c>
      <c r="X67" s="84">
        <v>44894</v>
      </c>
      <c r="Y67" s="85">
        <v>0.34375</v>
      </c>
      <c r="Z67" s="84">
        <v>44894</v>
      </c>
      <c r="AA67" s="85">
        <v>0.66666666666666663</v>
      </c>
      <c r="AB67" s="80" t="s">
        <v>129</v>
      </c>
      <c r="AC67" s="80" t="s">
        <v>232</v>
      </c>
      <c r="AD67" s="86"/>
      <c r="AE67" s="202">
        <v>44894</v>
      </c>
      <c r="AF67" s="203">
        <v>0.34375</v>
      </c>
      <c r="AG67" s="202">
        <v>44894</v>
      </c>
      <c r="AH67" s="203">
        <v>0.63888888888888895</v>
      </c>
      <c r="AI67" s="202">
        <v>44894</v>
      </c>
      <c r="AJ67" s="203">
        <v>0.36041666666666666</v>
      </c>
      <c r="AK67" s="202">
        <v>44894</v>
      </c>
      <c r="AL67" s="203">
        <v>0.35000000000000003</v>
      </c>
      <c r="AM67" s="205" t="s">
        <v>303</v>
      </c>
      <c r="AN67" s="205" t="s">
        <v>233</v>
      </c>
      <c r="AO67" s="200"/>
      <c r="AP67" s="140"/>
      <c r="AQ67" s="52"/>
      <c r="AR67" s="141">
        <f t="shared" ref="AR67:AR70" si="272">IF(B67="X",IF(AN67="","Afectat sau NU?",IF(AN67="DA",IF(((AK67+AL67)-(AE67+AF67))*24&lt;-720,"Neinformat",((AK67+AL67)-(AE67+AF67))*24),"Nu a fost afectat producator/consumator")),"")</f>
        <v>0.1499999999650754</v>
      </c>
      <c r="AS67" s="142">
        <f t="shared" ref="AS67:AS70" si="273">IF(B67="X",IF(AN67="DA",IF(AR67&lt;6,LEN(TRIM(V67))-LEN(SUBSTITUTE(V67,CHAR(44),""))+1,0),"-"),"")</f>
        <v>1</v>
      </c>
      <c r="AT67" s="143">
        <f t="shared" ref="AT67:AT70" si="274">IF(B67="X",IF(AN67="DA",LEN(TRIM(V67))-LEN(SUBSTITUTE(V67,CHAR(44),""))+1,"-"),"")</f>
        <v>1</v>
      </c>
      <c r="AU67" s="201">
        <f t="shared" ref="AU67:AU70" si="275">IF(B67="X",IF(AN67="","Afectat sau NU?",IF(AN67="DA",IF(((AI67+AJ67)-(AE67+AF67))*24&lt;-720,"Neinformat",((AI67+AJ67)-(AE67+AF67))*24),"Nu a fost afectat producator/consumator")),"")</f>
        <v>0.40000000008149073</v>
      </c>
      <c r="AV67" s="142">
        <f t="shared" ref="AV67:AV70" si="276">IF(B67="X",IF(AN67="DA",IF(AU67&lt;6,LEN(TRIM(U67))-LEN(SUBSTITUTE(U67,CHAR(44),""))+1,0),"-"),"")</f>
        <v>1</v>
      </c>
      <c r="AW67" s="144">
        <f t="shared" ref="AW67:AW70" si="277">IF(B67="X",IF(AN67="DA",LEN(TRIM(U67))-LEN(SUBSTITUTE(U67,CHAR(44),""))+1,"-"),"")</f>
        <v>1</v>
      </c>
      <c r="AX67" s="141">
        <f t="shared" ref="AX67:AX70" si="278">IF(B67="X",IF(AN67="","Afectat sau NU?",IF(AN67="DA",((AG67+AH67)-(AE67+AF67))*24,"Nu a fost afectat producator/consumator")),"")</f>
        <v>7.0833333333721384</v>
      </c>
      <c r="AY67" s="142">
        <f t="shared" ref="AY67:AY70" si="279">IF(B67="X",IF(AN67="DA",IF(AX67&gt;24,IF(BA67="NU",0,LEN(TRIM(V67))-LEN(SUBSTITUTE(V67,CHAR(44),""))+1),0),"-"),"")</f>
        <v>0</v>
      </c>
      <c r="AZ67" s="143">
        <f t="shared" ref="AZ67:AZ70" si="280">IF(B67="X",IF(AN67="DA",IF(AX67&gt;24,LEN(TRIM(V67))-LEN(SUBSTITUTE(V67,CHAR(44),""))+1,0),"-"),"")</f>
        <v>0</v>
      </c>
      <c r="BF67" s="145" t="str">
        <f t="shared" ref="BF67:BF70" si="281">IF(C67="X",IF(AN67="","Afectat sau NU?",IF(AN67="DA",IF(AK67="","Neinformat",NETWORKDAYS(AK67+AL67,AE67+AF67,$BS$2:$BS$14)-2),"Nu a fost afectat producator/consumator")),"")</f>
        <v/>
      </c>
      <c r="BG67" s="142" t="str">
        <f t="shared" ref="BG67:BG70" si="282">IF(C67="X",IF(AN67="DA",IF(AND(BF67&gt;=5,AK67&lt;&gt;""),LEN(TRIM(V67))-LEN(SUBSTITUTE(V67,CHAR(44),""))+1,0),"-"),"")</f>
        <v/>
      </c>
      <c r="BH67" s="143" t="str">
        <f t="shared" ref="BH67:BH70" si="283">IF(C67="X",IF(AN67="DA",LEN(TRIM(V67))-LEN(SUBSTITUTE(V67,CHAR(44),""))+1,"-"),"")</f>
        <v/>
      </c>
      <c r="BI67" s="146" t="str">
        <f t="shared" ref="BI67:BI70" si="284">IF(C67="X",IF(AN67="","Afectat sau NU?",IF(AN67="DA",IF(AI67="","Neinformat",NETWORKDAYS(AI67+AJ67,AE67+AF67,$BS$2:$BS$14)-2),"Nu a fost afectat producator/consumator")),"")</f>
        <v/>
      </c>
      <c r="BJ67" s="142" t="str">
        <f t="shared" ref="BJ67:BJ70" si="285">IF(C67="X",IF(AN67="DA",IF(AND(BI67&gt;=5,AI67&lt;&gt;""),LEN(TRIM(U67))-LEN(SUBSTITUTE(U67,CHAR(44),""))+1,0),"-"),"")</f>
        <v/>
      </c>
      <c r="BK67" s="144" t="str">
        <f t="shared" ref="BK67:BK70" si="286">IF(C67="X",IF(AN67="DA",LEN(TRIM(U67))-LEN(SUBSTITUTE(U67,CHAR(44),""))+1,"-"),"")</f>
        <v/>
      </c>
      <c r="BL67" s="160" t="str">
        <f t="shared" ref="BL67:BL70" si="287">IF(C67="X",IF(AN67="","Afectat sau NU?",IF(AN67="DA",((AG67+AH67)-(Z67+AA67))*24,"Nu a fost afectat producator/consumator")),"")</f>
        <v/>
      </c>
      <c r="BM67" s="158" t="str">
        <f t="shared" ref="BM67:BM70" si="288">IF(C67="X",IF(AN67&lt;&gt;"DA","-",IF(AND(AN67="DA",BL67&lt;=0),LEN(TRIM(V67))-LEN(SUBSTITUTE(V67,CHAR(44),""))+1+LEN(TRIM(U67))-LEN(SUBSTITUTE(U67,CHAR(44),""))+1,0)),"")</f>
        <v/>
      </c>
      <c r="BN67" s="159" t="str">
        <f t="shared" ref="BN67:BN70" si="289">IF(C67="X",IF(AN67="DA",LEN(TRIM(V67))-LEN(SUBSTITUTE(V67,CHAR(44),""))+1+LEN(TRIM(U67))-LEN(SUBSTITUTE(U67,CHAR(44),""))+1,"-"),"")</f>
        <v/>
      </c>
    </row>
    <row r="68" spans="1:66" s="51" customFormat="1" ht="171" x14ac:dyDescent="0.25">
      <c r="A68" s="111">
        <f t="shared" si="37"/>
        <v>53</v>
      </c>
      <c r="B68" s="98" t="s">
        <v>85</v>
      </c>
      <c r="C68" s="98" t="s">
        <v>84</v>
      </c>
      <c r="D68" s="99" t="s">
        <v>304</v>
      </c>
      <c r="E68" s="98">
        <v>145890</v>
      </c>
      <c r="F68" s="98" t="s">
        <v>307</v>
      </c>
      <c r="G68" s="98" t="s">
        <v>96</v>
      </c>
      <c r="H68" s="100">
        <v>441290.5</v>
      </c>
      <c r="I68" s="100">
        <v>461208.57</v>
      </c>
      <c r="J68" s="100">
        <v>441290.5</v>
      </c>
      <c r="K68" s="100">
        <v>461208.57</v>
      </c>
      <c r="L68" s="98" t="s">
        <v>84</v>
      </c>
      <c r="M68" s="98" t="s">
        <v>84</v>
      </c>
      <c r="N68" s="98" t="s">
        <v>308</v>
      </c>
      <c r="O68" s="98" t="s">
        <v>307</v>
      </c>
      <c r="P68" s="98" t="s">
        <v>84</v>
      </c>
      <c r="Q68" s="98" t="s">
        <v>84</v>
      </c>
      <c r="R68" s="98" t="s">
        <v>84</v>
      </c>
      <c r="S68" s="98" t="s">
        <v>84</v>
      </c>
      <c r="T68" s="98" t="s">
        <v>90</v>
      </c>
      <c r="U68" s="98" t="s">
        <v>314</v>
      </c>
      <c r="V68" s="98" t="s">
        <v>91</v>
      </c>
      <c r="W68" s="112" t="s">
        <v>84</v>
      </c>
      <c r="X68" s="101">
        <v>44895</v>
      </c>
      <c r="Y68" s="102">
        <v>0.42708333333333331</v>
      </c>
      <c r="Z68" s="101">
        <v>44895</v>
      </c>
      <c r="AA68" s="102">
        <v>0.70833333333333337</v>
      </c>
      <c r="AB68" s="98" t="s">
        <v>98</v>
      </c>
      <c r="AC68" s="98" t="s">
        <v>232</v>
      </c>
      <c r="AD68" s="103"/>
      <c r="AE68" s="208">
        <v>44895</v>
      </c>
      <c r="AF68" s="209">
        <v>0.42708333333333331</v>
      </c>
      <c r="AG68" s="210">
        <v>44895</v>
      </c>
      <c r="AH68" s="209">
        <v>0.69097222222222221</v>
      </c>
      <c r="AI68" s="210">
        <v>44895</v>
      </c>
      <c r="AJ68" s="209">
        <v>0.46180555555555558</v>
      </c>
      <c r="AK68" s="210">
        <v>44895</v>
      </c>
      <c r="AL68" s="209">
        <v>0.4513888888888889</v>
      </c>
      <c r="AM68" s="211" t="s">
        <v>84</v>
      </c>
      <c r="AN68" s="211" t="s">
        <v>233</v>
      </c>
      <c r="AO68" s="148"/>
      <c r="AP68" s="104"/>
      <c r="AQ68" s="52"/>
      <c r="AR68" s="105">
        <f t="shared" si="272"/>
        <v>0.58333333331393078</v>
      </c>
      <c r="AS68" s="106">
        <f t="shared" si="273"/>
        <v>1</v>
      </c>
      <c r="AT68" s="107">
        <f t="shared" si="274"/>
        <v>1</v>
      </c>
      <c r="AU68" s="105">
        <f t="shared" si="275"/>
        <v>0.83333333325572312</v>
      </c>
      <c r="AV68" s="106">
        <f t="shared" si="276"/>
        <v>37</v>
      </c>
      <c r="AW68" s="107">
        <f t="shared" si="277"/>
        <v>37</v>
      </c>
      <c r="AX68" s="105">
        <f t="shared" si="278"/>
        <v>6.3333333331975155</v>
      </c>
      <c r="AY68" s="106">
        <f t="shared" si="279"/>
        <v>0</v>
      </c>
      <c r="AZ68" s="107">
        <f t="shared" si="280"/>
        <v>0</v>
      </c>
      <c r="BF68" s="109" t="str">
        <f t="shared" si="281"/>
        <v/>
      </c>
      <c r="BG68" s="106" t="str">
        <f t="shared" si="282"/>
        <v/>
      </c>
      <c r="BH68" s="107" t="str">
        <f t="shared" si="283"/>
        <v/>
      </c>
      <c r="BI68" s="223" t="str">
        <f t="shared" si="284"/>
        <v/>
      </c>
      <c r="BJ68" s="106" t="str">
        <f t="shared" si="285"/>
        <v/>
      </c>
      <c r="BK68" s="108" t="str">
        <f t="shared" si="286"/>
        <v/>
      </c>
      <c r="BL68" s="109" t="str">
        <f t="shared" si="287"/>
        <v/>
      </c>
      <c r="BM68" s="106" t="str">
        <f t="shared" si="288"/>
        <v/>
      </c>
      <c r="BN68" s="107" t="str">
        <f t="shared" si="289"/>
        <v/>
      </c>
    </row>
    <row r="69" spans="1:66" s="51" customFormat="1" ht="171" x14ac:dyDescent="0.25">
      <c r="A69" s="117">
        <f t="shared" si="37"/>
        <v>54</v>
      </c>
      <c r="B69" s="53" t="s">
        <v>85</v>
      </c>
      <c r="C69" s="53" t="s">
        <v>84</v>
      </c>
      <c r="D69" s="54" t="s">
        <v>305</v>
      </c>
      <c r="E69" s="53">
        <v>145890</v>
      </c>
      <c r="F69" s="53" t="s">
        <v>307</v>
      </c>
      <c r="G69" s="53" t="s">
        <v>96</v>
      </c>
      <c r="H69" s="55">
        <v>441757.19</v>
      </c>
      <c r="I69" s="55">
        <v>461422.55</v>
      </c>
      <c r="J69" s="55">
        <v>441757.19</v>
      </c>
      <c r="K69" s="55">
        <v>461422.55</v>
      </c>
      <c r="L69" s="53" t="s">
        <v>84</v>
      </c>
      <c r="M69" s="53" t="s">
        <v>84</v>
      </c>
      <c r="N69" s="53" t="s">
        <v>310</v>
      </c>
      <c r="O69" s="53" t="s">
        <v>311</v>
      </c>
      <c r="P69" s="53" t="s">
        <v>84</v>
      </c>
      <c r="Q69" s="53" t="s">
        <v>84</v>
      </c>
      <c r="R69" s="53" t="s">
        <v>84</v>
      </c>
      <c r="S69" s="53" t="s">
        <v>84</v>
      </c>
      <c r="T69" s="53" t="s">
        <v>90</v>
      </c>
      <c r="U69" s="53" t="s">
        <v>314</v>
      </c>
      <c r="V69" s="53" t="s">
        <v>91</v>
      </c>
      <c r="W69" s="56" t="s">
        <v>84</v>
      </c>
      <c r="X69" s="57">
        <v>44895</v>
      </c>
      <c r="Y69" s="58">
        <v>0.42708333333333331</v>
      </c>
      <c r="Z69" s="57">
        <v>44895</v>
      </c>
      <c r="AA69" s="58">
        <v>0.70833333333333337</v>
      </c>
      <c r="AB69" s="53" t="s">
        <v>98</v>
      </c>
      <c r="AC69" s="53" t="s">
        <v>232</v>
      </c>
      <c r="AD69" s="173"/>
      <c r="AE69" s="212">
        <v>44895</v>
      </c>
      <c r="AF69" s="213">
        <v>0.42708333333333331</v>
      </c>
      <c r="AG69" s="214">
        <v>44895</v>
      </c>
      <c r="AH69" s="213">
        <v>0.69097222222222221</v>
      </c>
      <c r="AI69" s="214">
        <v>44895</v>
      </c>
      <c r="AJ69" s="213">
        <v>0.46180555555555558</v>
      </c>
      <c r="AK69" s="214">
        <v>44895</v>
      </c>
      <c r="AL69" s="213">
        <v>0.4513888888888889</v>
      </c>
      <c r="AM69" s="215" t="s">
        <v>84</v>
      </c>
      <c r="AN69" s="215" t="s">
        <v>313</v>
      </c>
      <c r="AO69" s="59"/>
      <c r="AP69" s="171"/>
      <c r="AQ69" s="52"/>
      <c r="AR69" s="166" t="str">
        <f t="shared" si="272"/>
        <v>Nu a fost afectat producator/consumator</v>
      </c>
      <c r="AS69" s="206" t="str">
        <f t="shared" si="273"/>
        <v>-</v>
      </c>
      <c r="AT69" s="207" t="str">
        <f t="shared" si="274"/>
        <v>-</v>
      </c>
      <c r="AU69" s="166" t="str">
        <f t="shared" si="275"/>
        <v>Nu a fost afectat producator/consumator</v>
      </c>
      <c r="AV69" s="206" t="str">
        <f t="shared" si="276"/>
        <v>-</v>
      </c>
      <c r="AW69" s="207" t="str">
        <f t="shared" si="277"/>
        <v>-</v>
      </c>
      <c r="AX69" s="166" t="str">
        <f t="shared" si="278"/>
        <v>Nu a fost afectat producator/consumator</v>
      </c>
      <c r="AY69" s="206" t="str">
        <f t="shared" si="279"/>
        <v>-</v>
      </c>
      <c r="AZ69" s="207" t="str">
        <f t="shared" si="280"/>
        <v>-</v>
      </c>
      <c r="BF69" s="166" t="str">
        <f t="shared" si="281"/>
        <v/>
      </c>
      <c r="BG69" s="60" t="str">
        <f t="shared" si="282"/>
        <v/>
      </c>
      <c r="BH69" s="165" t="str">
        <f t="shared" si="283"/>
        <v/>
      </c>
      <c r="BI69" s="163" t="str">
        <f t="shared" si="284"/>
        <v/>
      </c>
      <c r="BJ69" s="60" t="str">
        <f t="shared" si="285"/>
        <v/>
      </c>
      <c r="BK69" s="162" t="str">
        <f t="shared" si="286"/>
        <v/>
      </c>
      <c r="BL69" s="166" t="str">
        <f t="shared" si="287"/>
        <v/>
      </c>
      <c r="BM69" s="60" t="str">
        <f t="shared" si="288"/>
        <v/>
      </c>
      <c r="BN69" s="165" t="str">
        <f t="shared" si="289"/>
        <v/>
      </c>
    </row>
    <row r="70" spans="1:66" s="51" customFormat="1" ht="171.75" thickBot="1" x14ac:dyDescent="0.3">
      <c r="A70" s="110">
        <f t="shared" si="37"/>
        <v>55</v>
      </c>
      <c r="B70" s="149" t="s">
        <v>85</v>
      </c>
      <c r="C70" s="149" t="s">
        <v>84</v>
      </c>
      <c r="D70" s="150" t="s">
        <v>306</v>
      </c>
      <c r="E70" s="149">
        <v>145845</v>
      </c>
      <c r="F70" s="149" t="s">
        <v>312</v>
      </c>
      <c r="G70" s="149" t="s">
        <v>96</v>
      </c>
      <c r="H70" s="151">
        <v>442446.2</v>
      </c>
      <c r="I70" s="151">
        <v>460048.52</v>
      </c>
      <c r="J70" s="151">
        <v>442446.2</v>
      </c>
      <c r="K70" s="151">
        <v>460048.52</v>
      </c>
      <c r="L70" s="149" t="s">
        <v>84</v>
      </c>
      <c r="M70" s="149" t="s">
        <v>84</v>
      </c>
      <c r="N70" s="149" t="s">
        <v>309</v>
      </c>
      <c r="O70" s="149" t="s">
        <v>312</v>
      </c>
      <c r="P70" s="149" t="s">
        <v>84</v>
      </c>
      <c r="Q70" s="149" t="s">
        <v>84</v>
      </c>
      <c r="R70" s="149" t="s">
        <v>84</v>
      </c>
      <c r="S70" s="149" t="s">
        <v>84</v>
      </c>
      <c r="T70" s="149" t="s">
        <v>90</v>
      </c>
      <c r="U70" s="149" t="s">
        <v>314</v>
      </c>
      <c r="V70" s="149" t="s">
        <v>91</v>
      </c>
      <c r="W70" s="152" t="s">
        <v>84</v>
      </c>
      <c r="X70" s="153">
        <v>44895</v>
      </c>
      <c r="Y70" s="154">
        <v>0.42708333333333331</v>
      </c>
      <c r="Z70" s="153">
        <v>44895</v>
      </c>
      <c r="AA70" s="154">
        <v>0.70833333333333337</v>
      </c>
      <c r="AB70" s="149" t="s">
        <v>98</v>
      </c>
      <c r="AC70" s="149" t="s">
        <v>232</v>
      </c>
      <c r="AD70" s="172"/>
      <c r="AE70" s="216">
        <v>44895</v>
      </c>
      <c r="AF70" s="217">
        <v>0.42708333333333331</v>
      </c>
      <c r="AG70" s="218">
        <v>44895</v>
      </c>
      <c r="AH70" s="217">
        <v>0.69097222222222221</v>
      </c>
      <c r="AI70" s="218">
        <v>44895</v>
      </c>
      <c r="AJ70" s="217">
        <v>0.46180555555555558</v>
      </c>
      <c r="AK70" s="218">
        <v>44895</v>
      </c>
      <c r="AL70" s="217">
        <v>0.4513888888888889</v>
      </c>
      <c r="AM70" s="219" t="s">
        <v>84</v>
      </c>
      <c r="AN70" s="219" t="s">
        <v>233</v>
      </c>
      <c r="AO70" s="155"/>
      <c r="AP70" s="156"/>
      <c r="AQ70" s="52"/>
      <c r="AR70" s="157">
        <f t="shared" si="272"/>
        <v>0.58333333331393078</v>
      </c>
      <c r="AS70" s="158">
        <f t="shared" si="273"/>
        <v>1</v>
      </c>
      <c r="AT70" s="159">
        <f t="shared" si="274"/>
        <v>1</v>
      </c>
      <c r="AU70" s="157">
        <f t="shared" si="275"/>
        <v>0.83333333325572312</v>
      </c>
      <c r="AV70" s="158">
        <f t="shared" si="276"/>
        <v>37</v>
      </c>
      <c r="AW70" s="159">
        <f t="shared" si="277"/>
        <v>37</v>
      </c>
      <c r="AX70" s="157">
        <f t="shared" si="278"/>
        <v>6.3333333331975155</v>
      </c>
      <c r="AY70" s="158">
        <f t="shared" si="279"/>
        <v>0</v>
      </c>
      <c r="AZ70" s="159">
        <f t="shared" si="280"/>
        <v>0</v>
      </c>
      <c r="BF70" s="160" t="str">
        <f t="shared" si="281"/>
        <v/>
      </c>
      <c r="BG70" s="158" t="str">
        <f t="shared" si="282"/>
        <v/>
      </c>
      <c r="BH70" s="159" t="str">
        <f t="shared" si="283"/>
        <v/>
      </c>
      <c r="BI70" s="167" t="str">
        <f t="shared" si="284"/>
        <v/>
      </c>
      <c r="BJ70" s="158" t="str">
        <f t="shared" si="285"/>
        <v/>
      </c>
      <c r="BK70" s="161" t="str">
        <f t="shared" si="286"/>
        <v/>
      </c>
      <c r="BL70" s="160" t="str">
        <f t="shared" si="287"/>
        <v/>
      </c>
      <c r="BM70" s="158" t="str">
        <f t="shared" si="288"/>
        <v/>
      </c>
      <c r="BN70" s="159" t="str">
        <f t="shared" si="289"/>
        <v/>
      </c>
    </row>
    <row r="71" spans="1:66" s="51" customFormat="1" ht="243" thickBot="1" x14ac:dyDescent="0.3">
      <c r="A71" s="79">
        <f t="shared" si="37"/>
        <v>56</v>
      </c>
      <c r="B71" s="80" t="s">
        <v>85</v>
      </c>
      <c r="C71" s="80" t="s">
        <v>84</v>
      </c>
      <c r="D71" s="81" t="s">
        <v>315</v>
      </c>
      <c r="E71" s="80">
        <v>40321</v>
      </c>
      <c r="F71" s="80" t="s">
        <v>316</v>
      </c>
      <c r="G71" s="80" t="s">
        <v>229</v>
      </c>
      <c r="H71" s="82">
        <v>539905</v>
      </c>
      <c r="I71" s="82">
        <v>445947.62</v>
      </c>
      <c r="J71" s="82">
        <v>539905</v>
      </c>
      <c r="K71" s="82">
        <v>445947.62</v>
      </c>
      <c r="L71" s="80" t="s">
        <v>84</v>
      </c>
      <c r="M71" s="80" t="s">
        <v>84</v>
      </c>
      <c r="N71" s="80" t="s">
        <v>317</v>
      </c>
      <c r="O71" s="80" t="s">
        <v>316</v>
      </c>
      <c r="P71" s="80" t="s">
        <v>84</v>
      </c>
      <c r="Q71" s="80" t="s">
        <v>84</v>
      </c>
      <c r="R71" s="80" t="s">
        <v>84</v>
      </c>
      <c r="S71" s="80" t="s">
        <v>84</v>
      </c>
      <c r="T71" s="80" t="s">
        <v>90</v>
      </c>
      <c r="U71" s="80" t="s">
        <v>290</v>
      </c>
      <c r="V71" s="80" t="s">
        <v>181</v>
      </c>
      <c r="W71" s="83" t="s">
        <v>84</v>
      </c>
      <c r="X71" s="84">
        <v>44916</v>
      </c>
      <c r="Y71" s="85">
        <v>0.44166666666666665</v>
      </c>
      <c r="Z71" s="84">
        <v>44916</v>
      </c>
      <c r="AA71" s="85">
        <v>0.58333333333333337</v>
      </c>
      <c r="AB71" s="80" t="s">
        <v>229</v>
      </c>
      <c r="AC71" s="80" t="s">
        <v>232</v>
      </c>
      <c r="AD71" s="86"/>
      <c r="AE71" s="202">
        <v>44916</v>
      </c>
      <c r="AF71" s="203">
        <v>0.44166666666666665</v>
      </c>
      <c r="AG71" s="202">
        <v>44916</v>
      </c>
      <c r="AH71" s="203">
        <v>0.5</v>
      </c>
      <c r="AI71" s="202">
        <v>44916</v>
      </c>
      <c r="AJ71" s="203">
        <v>0.47847222222222219</v>
      </c>
      <c r="AK71" s="202">
        <v>44916</v>
      </c>
      <c r="AL71" s="203">
        <v>0.45624999999999999</v>
      </c>
      <c r="AM71" s="205" t="s">
        <v>84</v>
      </c>
      <c r="AN71" s="205" t="s">
        <v>233</v>
      </c>
      <c r="AO71" s="200"/>
      <c r="AP71" s="140"/>
      <c r="AQ71" s="52"/>
      <c r="AR71" s="141">
        <f t="shared" ref="AR71" si="290">IF(B71="X",IF(AN71="","Afectat sau NU?",IF(AN71="DA",IF(((AK71+AL71)-(AE71+AF71))*24&lt;-720,"Neinformat",((AK71+AL71)-(AE71+AF71))*24),"Nu a fost afectat producator/consumator")),"")</f>
        <v>0.35000000009313226</v>
      </c>
      <c r="AS71" s="142">
        <f t="shared" ref="AS71" si="291">IF(B71="X",IF(AN71="DA",IF(AR71&lt;6,LEN(TRIM(V71))-LEN(SUBSTITUTE(V71,CHAR(44),""))+1,0),"-"),"")</f>
        <v>1</v>
      </c>
      <c r="AT71" s="143">
        <f t="shared" ref="AT71" si="292">IF(B71="X",IF(AN71="DA",LEN(TRIM(V71))-LEN(SUBSTITUTE(V71,CHAR(44),""))+1,"-"),"")</f>
        <v>1</v>
      </c>
      <c r="AU71" s="201">
        <f t="shared" ref="AU71" si="293">IF(B71="X",IF(AN71="","Afectat sau NU?",IF(AN71="DA",IF(((AI71+AJ71)-(AE71+AF71))*24&lt;-720,"Neinformat",((AI71+AJ71)-(AE71+AF71))*24),"Nu a fost afectat producator/consumator")),"")</f>
        <v>0.88333333341870457</v>
      </c>
      <c r="AV71" s="142">
        <f t="shared" ref="AV71" si="294">IF(B71="X",IF(AN71="DA",IF(AU71&lt;6,LEN(TRIM(U71))-LEN(SUBSTITUTE(U71,CHAR(44),""))+1,0),"-"),"")</f>
        <v>44</v>
      </c>
      <c r="AW71" s="144">
        <f t="shared" ref="AW71" si="295">IF(B71="X",IF(AN71="DA",LEN(TRIM(U71))-LEN(SUBSTITUTE(U71,CHAR(44),""))+1,"-"),"")</f>
        <v>44</v>
      </c>
      <c r="AX71" s="141">
        <f t="shared" ref="AX71" si="296">IF(B71="X",IF(AN71="","Afectat sau NU?",IF(AN71="DA",((AG71+AH71)-(AE71+AF71))*24,"Nu a fost afectat producator/consumator")),"")</f>
        <v>1.4000000000232831</v>
      </c>
      <c r="AY71" s="142">
        <f t="shared" ref="AY71" si="297">IF(B71="X",IF(AN71="DA",IF(AX71&gt;24,IF(BA71="NU",0,LEN(TRIM(V71))-LEN(SUBSTITUTE(V71,CHAR(44),""))+1),0),"-"),"")</f>
        <v>0</v>
      </c>
      <c r="AZ71" s="143">
        <f t="shared" ref="AZ71" si="298">IF(B71="X",IF(AN71="DA",IF(AX71&gt;24,LEN(TRIM(V71))-LEN(SUBSTITUTE(V71,CHAR(44),""))+1,0),"-"),"")</f>
        <v>0</v>
      </c>
      <c r="BF71" s="145" t="str">
        <f t="shared" ref="BF71" si="299">IF(C71="X",IF(AN71="","Afectat sau NU?",IF(AN71="DA",IF(AK71="","Neinformat",NETWORKDAYS(AK71+AL71,AE71+AF71,$BS$2:$BS$14)-2),"Nu a fost afectat producator/consumator")),"")</f>
        <v/>
      </c>
      <c r="BG71" s="142" t="str">
        <f t="shared" ref="BG71" si="300">IF(C71="X",IF(AN71="DA",IF(AND(BF71&gt;=5,AK71&lt;&gt;""),LEN(TRIM(V71))-LEN(SUBSTITUTE(V71,CHAR(44),""))+1,0),"-"),"")</f>
        <v/>
      </c>
      <c r="BH71" s="143" t="str">
        <f t="shared" ref="BH71" si="301">IF(C71="X",IF(AN71="DA",LEN(TRIM(V71))-LEN(SUBSTITUTE(V71,CHAR(44),""))+1,"-"),"")</f>
        <v/>
      </c>
      <c r="BI71" s="146" t="str">
        <f t="shared" ref="BI71" si="302">IF(C71="X",IF(AN71="","Afectat sau NU?",IF(AN71="DA",IF(AI71="","Neinformat",NETWORKDAYS(AI71+AJ71,AE71+AF71,$BS$2:$BS$14)-2),"Nu a fost afectat producator/consumator")),"")</f>
        <v/>
      </c>
      <c r="BJ71" s="142" t="str">
        <f t="shared" ref="BJ71" si="303">IF(C71="X",IF(AN71="DA",IF(AND(BI71&gt;=5,AI71&lt;&gt;""),LEN(TRIM(U71))-LEN(SUBSTITUTE(U71,CHAR(44),""))+1,0),"-"),"")</f>
        <v/>
      </c>
      <c r="BK71" s="144" t="str">
        <f t="shared" ref="BK71" si="304">IF(C71="X",IF(AN71="DA",LEN(TRIM(U71))-LEN(SUBSTITUTE(U71,CHAR(44),""))+1,"-"),"")</f>
        <v/>
      </c>
      <c r="BL71" s="160" t="str">
        <f t="shared" ref="BL71" si="305">IF(C71="X",IF(AN71="","Afectat sau NU?",IF(AN71="DA",((AG71+AH71)-(Z71+AA71))*24,"Nu a fost afectat producator/consumator")),"")</f>
        <v/>
      </c>
      <c r="BM71" s="158" t="str">
        <f t="shared" ref="BM71" si="306">IF(C71="X",IF(AN71&lt;&gt;"DA","-",IF(AND(AN71="DA",BL71&lt;=0),LEN(TRIM(V71))-LEN(SUBSTITUTE(V71,CHAR(44),""))+1+LEN(TRIM(U71))-LEN(SUBSTITUTE(U71,CHAR(44),""))+1,0)),"")</f>
        <v/>
      </c>
      <c r="BN71" s="159" t="str">
        <f t="shared" ref="BN71" si="307">IF(C71="X",IF(AN71="DA",LEN(TRIM(V71))-LEN(SUBSTITUTE(V71,CHAR(44),""))+1+LEN(TRIM(U71))-LEN(SUBSTITUTE(U71,CHAR(44),""))+1,"-"),"")</f>
        <v/>
      </c>
    </row>
  </sheetData>
  <sheetProtection algorithmName="SHA-512" hashValue="gcZSNmbHcDIZ/ssfeatkWsAgowAsahEIxaZqmOlKQn/sbajWEjqZPKQ7twl8Lnic+IGWtx4mnq2pKbvK5xz/IQ==" saltValue="Vd2X0u13aEevYd4EpVvUuA==" spinCount="100000" sheet="1" objects="1" scenarios="1" selectLockedCells="1" autoFilter="0" selectUnlockedCells="1"/>
  <autoFilter ref="A14:BV65" xr:uid="{00000000-0009-0000-0000-000000000000}"/>
  <mergeCells count="74">
    <mergeCell ref="AJ13:AJ14"/>
    <mergeCell ref="AK13:AK14"/>
    <mergeCell ref="W11:W14"/>
    <mergeCell ref="AA13:AA14"/>
    <mergeCell ref="Z13:Z14"/>
    <mergeCell ref="Y13:Y14"/>
    <mergeCell ref="A9:AD9"/>
    <mergeCell ref="AN11:AN14"/>
    <mergeCell ref="L11:S11"/>
    <mergeCell ref="P13:Q13"/>
    <mergeCell ref="T11:T14"/>
    <mergeCell ref="U11:V13"/>
    <mergeCell ref="AM11:AM14"/>
    <mergeCell ref="N13:O13"/>
    <mergeCell ref="L13:M13"/>
    <mergeCell ref="AL13:AL14"/>
    <mergeCell ref="AI11:AJ12"/>
    <mergeCell ref="AK11:AL12"/>
    <mergeCell ref="AI13:AI14"/>
    <mergeCell ref="B11:C12"/>
    <mergeCell ref="C13:C14"/>
    <mergeCell ref="B13:B14"/>
    <mergeCell ref="A11:A14"/>
    <mergeCell ref="P12:S12"/>
    <mergeCell ref="R13:S13"/>
    <mergeCell ref="H12:I13"/>
    <mergeCell ref="D11:D14"/>
    <mergeCell ref="E11:K11"/>
    <mergeCell ref="G12:G14"/>
    <mergeCell ref="F12:F14"/>
    <mergeCell ref="E12:E14"/>
    <mergeCell ref="J12:K13"/>
    <mergeCell ref="L12:O12"/>
    <mergeCell ref="BF10:BH10"/>
    <mergeCell ref="BA11:BA14"/>
    <mergeCell ref="AR11:AR14"/>
    <mergeCell ref="AS11:AS14"/>
    <mergeCell ref="AT11:AT14"/>
    <mergeCell ref="AU11:AU14"/>
    <mergeCell ref="AX11:AX14"/>
    <mergeCell ref="AY11:AY14"/>
    <mergeCell ref="AX10:BA10"/>
    <mergeCell ref="BJ11:BJ14"/>
    <mergeCell ref="BK11:BK14"/>
    <mergeCell ref="AD11:AD14"/>
    <mergeCell ref="AB11:AB14"/>
    <mergeCell ref="X13:X14"/>
    <mergeCell ref="AO11:AO14"/>
    <mergeCell ref="AP11:AP14"/>
    <mergeCell ref="AE11:AF12"/>
    <mergeCell ref="AG11:AH12"/>
    <mergeCell ref="AE13:AE14"/>
    <mergeCell ref="AF13:AF14"/>
    <mergeCell ref="AG13:AG14"/>
    <mergeCell ref="AH13:AH14"/>
    <mergeCell ref="Z11:AA12"/>
    <mergeCell ref="X11:Y12"/>
    <mergeCell ref="AC11:AC14"/>
    <mergeCell ref="AR9:BA9"/>
    <mergeCell ref="BF9:BN9"/>
    <mergeCell ref="BL11:BL14"/>
    <mergeCell ref="BM11:BM14"/>
    <mergeCell ref="BN11:BN14"/>
    <mergeCell ref="AZ11:AZ14"/>
    <mergeCell ref="AR10:AT10"/>
    <mergeCell ref="AU10:AW10"/>
    <mergeCell ref="AV11:AV14"/>
    <mergeCell ref="AW11:AW14"/>
    <mergeCell ref="BL10:BN10"/>
    <mergeCell ref="BI10:BK10"/>
    <mergeCell ref="BF11:BF14"/>
    <mergeCell ref="BG11:BG14"/>
    <mergeCell ref="BH11:BH14"/>
    <mergeCell ref="BI11:BI14"/>
  </mergeCells>
  <conditionalFormatting sqref="AR8:AZ8 BF8:BN8 BF9 BF11:BN14 BF15:BP15 AR10:AX10 BF10:BL10 BO33:BP33 BO23:BP23 AR11:AZ15 BF23:BN40 BF72:BP1048576 AR23:AZ40 AR72:AZ1048576">
    <cfRule type="expression" dxfId="318" priority="3465">
      <formula>_xlfn.ISFORMULA(AR8)</formula>
    </cfRule>
  </conditionalFormatting>
  <conditionalFormatting sqref="AU8 AX8 AR8 AR10:AR15 AX10:AX15 AU10:AU15 BF8:BF15 BI8:BI15 BL8:BL15 BL23:BL40 BI23:BI40 BF23:BF40 AU23:AU40 AX23:AX40 AR23:AR40 AR72:AR1048576 AX72:AX1048576 AU72:AU1048576 BF72:BF1048576 BI72:BI1048576 BL72:BL1048576">
    <cfRule type="containsText" dxfId="317" priority="3462" operator="containsText" text="Afectat sau NU?">
      <formula>NOT(ISERROR(SEARCH("Afectat sau NU?",AR8)))</formula>
    </cfRule>
  </conditionalFormatting>
  <conditionalFormatting sqref="A8:AD8 A12:AC14 A15:AD15 V29:V30 D34 P34:V34 B29:T30 B33:C34 A9 A23:A38 X34:AD34 X29:AD30 A10:AD11 B23:AD23 E72:AD1048576 A72:C1048576 A40:AD40">
    <cfRule type="expression" dxfId="316" priority="3461">
      <formula>IF(LEFT($AC8,9)="Efectuată",1,0)</formula>
    </cfRule>
  </conditionalFormatting>
  <conditionalFormatting sqref="D72:D1047898">
    <cfRule type="expression" dxfId="315" priority="3468">
      <formula>IF(LEFT($AC76,9)="Efectuată",1,0)</formula>
    </cfRule>
  </conditionalFormatting>
  <conditionalFormatting sqref="L27:M28 V26:V28 Z26:AD28 B26:D28 T26:T28 X26:X28">
    <cfRule type="expression" dxfId="314" priority="3365">
      <formula>IF(LEFT($AC26,9)="Efectuată",1,0)</formula>
    </cfRule>
  </conditionalFormatting>
  <conditionalFormatting sqref="BO26:BP28">
    <cfRule type="expression" dxfId="313" priority="3364">
      <formula>_xlfn.ISFORMULA(BO26)</formula>
    </cfRule>
  </conditionalFormatting>
  <conditionalFormatting sqref="B24:V24 X24:AD24">
    <cfRule type="expression" dxfId="312" priority="3316">
      <formula>IF(LEFT($AC24,9)="Efectuată",1,0)</formula>
    </cfRule>
  </conditionalFormatting>
  <conditionalFormatting sqref="BO24:BP24">
    <cfRule type="expression" dxfId="311" priority="3315">
      <formula>_xlfn.ISFORMULA(BO24)</formula>
    </cfRule>
  </conditionalFormatting>
  <conditionalFormatting sqref="BO25:BP25">
    <cfRule type="expression" dxfId="310" priority="3314">
      <formula>_xlfn.ISFORMULA(BO25)</formula>
    </cfRule>
  </conditionalFormatting>
  <conditionalFormatting sqref="E25:H25 L25:T25 V25 X25:AC25">
    <cfRule type="expression" dxfId="309" priority="3311">
      <formula>IF(LEFT($AC25,9)="Efectuată",1,0)</formula>
    </cfRule>
  </conditionalFormatting>
  <conditionalFormatting sqref="B25:D25">
    <cfRule type="expression" dxfId="308" priority="3309">
      <formula>IF(LEFT($AC25,9)="Efectuată",1,0)</formula>
    </cfRule>
  </conditionalFormatting>
  <conditionalFormatting sqref="I25">
    <cfRule type="expression" dxfId="307" priority="3308">
      <formula>IF(LEFT($AC25,9)="Efectuată",1,0)</formula>
    </cfRule>
  </conditionalFormatting>
  <conditionalFormatting sqref="J25">
    <cfRule type="expression" dxfId="306" priority="3307">
      <formula>IF(LEFT($AC25,9)="Efectuată",1,0)</formula>
    </cfRule>
  </conditionalFormatting>
  <conditionalFormatting sqref="K25">
    <cfRule type="expression" dxfId="305" priority="3306">
      <formula>IF(LEFT($AC25,9)="Efectuată",1,0)</formula>
    </cfRule>
  </conditionalFormatting>
  <conditionalFormatting sqref="BO29:BP30">
    <cfRule type="expression" dxfId="304" priority="3299">
      <formula>_xlfn.ISFORMULA(BO29)</formula>
    </cfRule>
  </conditionalFormatting>
  <conditionalFormatting sqref="B31:V32 X31:AD32">
    <cfRule type="expression" dxfId="303" priority="3276">
      <formula>IF(LEFT($AC31,9)="Efectuată",1,0)</formula>
    </cfRule>
  </conditionalFormatting>
  <conditionalFormatting sqref="BO31:BP32">
    <cfRule type="expression" dxfId="302" priority="3275">
      <formula>_xlfn.ISFORMULA(BO31)</formula>
    </cfRule>
  </conditionalFormatting>
  <conditionalFormatting sqref="D33 P33:AD33">
    <cfRule type="expression" dxfId="301" priority="3184">
      <formula>IF(LEFT($AC33,9)="Efectuată",1,0)</formula>
    </cfRule>
  </conditionalFormatting>
  <conditionalFormatting sqref="H35:I35 L35:S37">
    <cfRule type="expression" dxfId="300" priority="3042">
      <formula>IF(LEFT($AC35,9)="Efectuată",1,0)</formula>
    </cfRule>
  </conditionalFormatting>
  <conditionalFormatting sqref="B35:G37 U35:V37 X35:AD37">
    <cfRule type="expression" dxfId="299" priority="3036">
      <formula>IF(LEFT($AC35,9)="Efectuată",1,0)</formula>
    </cfRule>
  </conditionalFormatting>
  <conditionalFormatting sqref="BO35:BP37">
    <cfRule type="expression" dxfId="298" priority="3035">
      <formula>_xlfn.ISFORMULA(BO35)</formula>
    </cfRule>
  </conditionalFormatting>
  <conditionalFormatting sqref="T35:T37">
    <cfRule type="expression" dxfId="297" priority="3032">
      <formula>IF(LEFT($AC35,9)="Efectuată",1,0)</formula>
    </cfRule>
  </conditionalFormatting>
  <conditionalFormatting sqref="BO34:BP34">
    <cfRule type="expression" dxfId="296" priority="3023">
      <formula>_xlfn.ISFORMULA(BO34)</formula>
    </cfRule>
  </conditionalFormatting>
  <conditionalFormatting sqref="N38:O38">
    <cfRule type="expression" dxfId="295" priority="3007">
      <formula>IF(LEFT($AC38,9)="Efectuată",1,0)</formula>
    </cfRule>
  </conditionalFormatting>
  <conditionalFormatting sqref="U38:V38 B38:D38 F38:G38 X38:AD38">
    <cfRule type="expression" dxfId="294" priority="3001">
      <formula>IF(LEFT($AC38,9)="Efectuată",1,0)</formula>
    </cfRule>
  </conditionalFormatting>
  <conditionalFormatting sqref="BO38:BP38">
    <cfRule type="expression" dxfId="293" priority="3000">
      <formula>_xlfn.ISFORMULA(BO38)</formula>
    </cfRule>
  </conditionalFormatting>
  <conditionalFormatting sqref="T38">
    <cfRule type="expression" dxfId="292" priority="2998">
      <formula>IF(LEFT($AC38,9)="Efectuată",1,0)</formula>
    </cfRule>
  </conditionalFormatting>
  <conditionalFormatting sqref="BO39:BP39">
    <cfRule type="expression" dxfId="291" priority="2989">
      <formula>_xlfn.ISFORMULA(BO39)</formula>
    </cfRule>
  </conditionalFormatting>
  <conditionalFormatting sqref="BO40:BP40">
    <cfRule type="expression" dxfId="290" priority="2977">
      <formula>_xlfn.ISFORMULA(BO40)</formula>
    </cfRule>
  </conditionalFormatting>
  <conditionalFormatting sqref="E26:K28">
    <cfRule type="expression" dxfId="289" priority="2971">
      <formula>IF(LEFT($AC26,9)="Efectuată",1,0)</formula>
    </cfRule>
  </conditionalFormatting>
  <conditionalFormatting sqref="Y26:Y28">
    <cfRule type="expression" dxfId="288" priority="2969">
      <formula>IF(LEFT($AC26,9)="Efectuată",1,0)</formula>
    </cfRule>
  </conditionalFormatting>
  <conditionalFormatting sqref="N26:O28">
    <cfRule type="expression" dxfId="287" priority="2972">
      <formula>IF(LEFT($AC26,9)="Efectuată",1,0)</formula>
    </cfRule>
  </conditionalFormatting>
  <conditionalFormatting sqref="U26:U28">
    <cfRule type="expression" dxfId="286" priority="2970">
      <formula>IF(LEFT($AC26,9)="Efectuată",1,0)</formula>
    </cfRule>
  </conditionalFormatting>
  <conditionalFormatting sqref="U25">
    <cfRule type="expression" dxfId="285" priority="2965">
      <formula>IF(LEFT($AC25,9)="Efectuată",1,0)</formula>
    </cfRule>
  </conditionalFormatting>
  <conditionalFormatting sqref="U29">
    <cfRule type="expression" dxfId="284" priority="2188">
      <formula>IF(LEFT($AC29,9)="Efectuată",1,0)</formula>
    </cfRule>
  </conditionalFormatting>
  <conditionalFormatting sqref="U30">
    <cfRule type="expression" dxfId="283" priority="2187">
      <formula>IF(LEFT($AC30,9)="Efectuată",1,0)</formula>
    </cfRule>
  </conditionalFormatting>
  <conditionalFormatting sqref="BA1:BA8 BA15 BA23:BA40 BA72:BA1048576">
    <cfRule type="expression" dxfId="282" priority="2026">
      <formula>IF(AND(ISNUMBER($AX1),$AX1&gt;24),1,0)</formula>
    </cfRule>
  </conditionalFormatting>
  <conditionalFormatting sqref="BA11:BA14">
    <cfRule type="expression" dxfId="281" priority="2025">
      <formula>_xlfn.ISFORMULA(BA11)</formula>
    </cfRule>
  </conditionalFormatting>
  <conditionalFormatting sqref="BA11:BA14">
    <cfRule type="containsText" dxfId="280" priority="2024" operator="containsText" text="Afectat sau NU?">
      <formula>NOT(ISERROR(SEARCH("Afectat sau NU?",BA11)))</formula>
    </cfRule>
  </conditionalFormatting>
  <conditionalFormatting sqref="H36:K36">
    <cfRule type="expression" dxfId="279" priority="2014">
      <formula>IF(LEFT($AC36,9)="Efectuată",1,0)</formula>
    </cfRule>
  </conditionalFormatting>
  <conditionalFormatting sqref="H37:K37">
    <cfRule type="expression" dxfId="278" priority="2013">
      <formula>IF(LEFT($AC37,9)="Efectuată",1,0)</formula>
    </cfRule>
  </conditionalFormatting>
  <conditionalFormatting sqref="J35:K35">
    <cfRule type="expression" dxfId="277" priority="2012">
      <formula>IF(LEFT($AC35,9)="Efectuată",1,0)</formula>
    </cfRule>
  </conditionalFormatting>
  <conditionalFormatting sqref="E38">
    <cfRule type="expression" dxfId="276" priority="2008">
      <formula>IF(LEFT($AC38,9)="Efectuată",1,0)</formula>
    </cfRule>
  </conditionalFormatting>
  <conditionalFormatting sqref="H38:M38">
    <cfRule type="expression" dxfId="275" priority="2007">
      <formula>IF(LEFT($AC38,9)="Efectuată",1,0)</formula>
    </cfRule>
  </conditionalFormatting>
  <conditionalFormatting sqref="P38:S38">
    <cfRule type="expression" dxfId="274" priority="2004">
      <formula>IF(LEFT($AC38,9)="Efectuată",1,0)</formula>
    </cfRule>
  </conditionalFormatting>
  <conditionalFormatting sqref="N33:O33 E33:K33">
    <cfRule type="expression" dxfId="273" priority="1998">
      <formula>IF(LEFT($AC33,9)="Efectuată",1,0)</formula>
    </cfRule>
  </conditionalFormatting>
  <conditionalFormatting sqref="L33:M33">
    <cfRule type="expression" dxfId="272" priority="1997">
      <formula>IF(LEFT($AC33,9)="Efectuată",1,0)</formula>
    </cfRule>
  </conditionalFormatting>
  <conditionalFormatting sqref="N34:O34 E34:K34">
    <cfRule type="expression" dxfId="271" priority="1996">
      <formula>IF(LEFT($AC34,9)="Efectuată",1,0)</formula>
    </cfRule>
  </conditionalFormatting>
  <conditionalFormatting sqref="L34:M34">
    <cfRule type="expression" dxfId="270" priority="1995">
      <formula>IF(LEFT($AC34,9)="Efectuată",1,0)</formula>
    </cfRule>
  </conditionalFormatting>
  <conditionalFormatting sqref="L26:M26">
    <cfRule type="expression" dxfId="269" priority="1994">
      <formula>IF(LEFT($AC26,9)="Efectuată",1,0)</formula>
    </cfRule>
  </conditionalFormatting>
  <conditionalFormatting sqref="P26:S26">
    <cfRule type="expression" dxfId="268" priority="1993">
      <formula>IF(LEFT($AC26,9)="Efectuată",1,0)</formula>
    </cfRule>
  </conditionalFormatting>
  <conditionalFormatting sqref="P27:S28">
    <cfRule type="expression" dxfId="267" priority="1992">
      <formula>IF(LEFT($AC27,9)="Efectuată",1,0)</formula>
    </cfRule>
  </conditionalFormatting>
  <conditionalFormatting sqref="D1048223">
    <cfRule type="expression" dxfId="266" priority="3571">
      <formula>IF(LEFT(#REF!,9)="Efectuată",1,0)</formula>
    </cfRule>
  </conditionalFormatting>
  <conditionalFormatting sqref="D1048098:D1048222">
    <cfRule type="expression" dxfId="265" priority="3919">
      <formula>IF(LEFT(#REF!,9)="Efectuată",1,0)</formula>
    </cfRule>
  </conditionalFormatting>
  <conditionalFormatting sqref="V39:AD39 A39:T39">
    <cfRule type="expression" dxfId="264" priority="1014">
      <formula>IF(LEFT($AC39,9)="Efectuată",1,0)</formula>
    </cfRule>
  </conditionalFormatting>
  <conditionalFormatting sqref="U39">
    <cfRule type="expression" dxfId="263" priority="1013">
      <formula>IF(LEFT($AC39,9)="Efectuată",1,0)</formula>
    </cfRule>
  </conditionalFormatting>
  <conditionalFormatting sqref="W34:W38">
    <cfRule type="expression" dxfId="262" priority="665">
      <formula>IF(LEFT($AC34,9)="Efectuată",1,0)</formula>
    </cfRule>
  </conditionalFormatting>
  <conditionalFormatting sqref="AD25">
    <cfRule type="expression" dxfId="261" priority="664">
      <formula>IF(LEFT($AC25,9)="Efectuată",1,0)</formula>
    </cfRule>
  </conditionalFormatting>
  <conditionalFormatting sqref="W24:W32">
    <cfRule type="expression" dxfId="260" priority="663">
      <formula>IF(LEFT($AC24,9)="Efectuată",1,0)</formula>
    </cfRule>
  </conditionalFormatting>
  <conditionalFormatting sqref="B18:B22">
    <cfRule type="expression" dxfId="259" priority="235">
      <formula>IF(LEFT($AC18,9)="Efectuată",1,0)</formula>
    </cfRule>
  </conditionalFormatting>
  <conditionalFormatting sqref="A16">
    <cfRule type="expression" dxfId="258" priority="259">
      <formula>IF(LEFT($AC16,9)="Efectuată",1,0)</formula>
    </cfRule>
  </conditionalFormatting>
  <conditionalFormatting sqref="AR16:AZ16 BF16:BP16">
    <cfRule type="expression" dxfId="257" priority="258">
      <formula>_xlfn.ISFORMULA(AR16)</formula>
    </cfRule>
  </conditionalFormatting>
  <conditionalFormatting sqref="AR16 AX16 AU16 BF16 BI16 BL16">
    <cfRule type="containsText" dxfId="256" priority="257" operator="containsText" text="Afectat sau NU?">
      <formula>NOT(ISERROR(SEARCH("Afectat sau NU?",AR16)))</formula>
    </cfRule>
  </conditionalFormatting>
  <conditionalFormatting sqref="B16 F16:G16 U16:V16 N16:O16 X16:AA16 AC16:AD16">
    <cfRule type="expression" dxfId="255" priority="256">
      <formula>IF(LEFT($AC16,9)="Efectuată",1,0)</formula>
    </cfRule>
  </conditionalFormatting>
  <conditionalFormatting sqref="BA16">
    <cfRule type="expression" dxfId="254" priority="255">
      <formula>IF(AND(ISNUMBER($AX16),$AX16&gt;24),1,0)</formula>
    </cfRule>
  </conditionalFormatting>
  <conditionalFormatting sqref="C16:D16">
    <cfRule type="expression" dxfId="253" priority="254">
      <formula>IF(LEFT($AC16,9)="Efectuată",1,0)</formula>
    </cfRule>
  </conditionalFormatting>
  <conditionalFormatting sqref="T16">
    <cfRule type="expression" dxfId="252" priority="253">
      <formula>IF(LEFT($AC16,9)="Efectuată",1,0)</formula>
    </cfRule>
  </conditionalFormatting>
  <conditionalFormatting sqref="E16">
    <cfRule type="expression" dxfId="251" priority="252">
      <formula>IF(LEFT($AC16,9)="Efectuată",1,0)</formula>
    </cfRule>
  </conditionalFormatting>
  <conditionalFormatting sqref="H16:M16">
    <cfRule type="expression" dxfId="250" priority="251">
      <formula>IF(LEFT($AC16,9)="Efectuată",1,0)</formula>
    </cfRule>
  </conditionalFormatting>
  <conditionalFormatting sqref="P16:S16">
    <cfRule type="expression" dxfId="249" priority="250">
      <formula>IF(LEFT($AC16,9)="Efectuată",1,0)</formula>
    </cfRule>
  </conditionalFormatting>
  <conditionalFormatting sqref="W16">
    <cfRule type="expression" dxfId="248" priority="249">
      <formula>IF(LEFT($AC16,9)="Efectuată",1,0)</formula>
    </cfRule>
  </conditionalFormatting>
  <conditionalFormatting sqref="AB16">
    <cfRule type="expression" dxfId="247" priority="248">
      <formula>IF(LEFT($AC16,9)="Efectuată",1,0)</formula>
    </cfRule>
  </conditionalFormatting>
  <conditionalFormatting sqref="A18:A22">
    <cfRule type="expression" dxfId="246" priority="247">
      <formula>IF(LEFT($AC18,9)="Efectuată",1,0)</formula>
    </cfRule>
  </conditionalFormatting>
  <conditionalFormatting sqref="AR18:AZ22 BF18:BP22">
    <cfRule type="expression" dxfId="245" priority="246">
      <formula>_xlfn.ISFORMULA(AR18)</formula>
    </cfRule>
  </conditionalFormatting>
  <conditionalFormatting sqref="AR18:AR22 AX18:AX22 AU18:AU22 BF18:BF22 BI18:BI22 BL18:BL22">
    <cfRule type="containsText" dxfId="244" priority="245" operator="containsText" text="Afectat sau NU?">
      <formula>NOT(ISERROR(SEARCH("Afectat sau NU?",AR18)))</formula>
    </cfRule>
  </conditionalFormatting>
  <conditionalFormatting sqref="F18:G22 U18:V22 N18:O22 X18:AA22 AC18:AD22">
    <cfRule type="expression" dxfId="243" priority="244">
      <formula>IF(LEFT($AC18,9)="Efectuată",1,0)</formula>
    </cfRule>
  </conditionalFormatting>
  <conditionalFormatting sqref="BA18:BA22">
    <cfRule type="expression" dxfId="242" priority="243">
      <formula>IF(AND(ISNUMBER($AX18),$AX18&gt;24),1,0)</formula>
    </cfRule>
  </conditionalFormatting>
  <conditionalFormatting sqref="C18:D22">
    <cfRule type="expression" dxfId="241" priority="242">
      <formula>IF(LEFT($AC18,9)="Efectuată",1,0)</formula>
    </cfRule>
  </conditionalFormatting>
  <conditionalFormatting sqref="T18:T22">
    <cfRule type="expression" dxfId="240" priority="241">
      <formula>IF(LEFT($AC18,9)="Efectuată",1,0)</formula>
    </cfRule>
  </conditionalFormatting>
  <conditionalFormatting sqref="E18:E22">
    <cfRule type="expression" dxfId="239" priority="240">
      <formula>IF(LEFT($AC18,9)="Efectuată",1,0)</formula>
    </cfRule>
  </conditionalFormatting>
  <conditionalFormatting sqref="H18:M22">
    <cfRule type="expression" dxfId="238" priority="239">
      <formula>IF(LEFT($AC18,9)="Efectuată",1,0)</formula>
    </cfRule>
  </conditionalFormatting>
  <conditionalFormatting sqref="P18:S22">
    <cfRule type="expression" dxfId="237" priority="238">
      <formula>IF(LEFT($AC18,9)="Efectuată",1,0)</formula>
    </cfRule>
  </conditionalFormatting>
  <conditionalFormatting sqref="W18:W22">
    <cfRule type="expression" dxfId="236" priority="237">
      <formula>IF(LEFT($AC18,9)="Efectuată",1,0)</formula>
    </cfRule>
  </conditionalFormatting>
  <conditionalFormatting sqref="AB18:AB22">
    <cfRule type="expression" dxfId="235" priority="236">
      <formula>IF(LEFT($AC18,9)="Efectuată",1,0)</formula>
    </cfRule>
  </conditionalFormatting>
  <conditionalFormatting sqref="D1047899:D1048097">
    <cfRule type="expression" dxfId="234" priority="4021">
      <formula>IF(LEFT($AC1,9)="Efectuată",1,0)</formula>
    </cfRule>
  </conditionalFormatting>
  <conditionalFormatting sqref="A17">
    <cfRule type="expression" dxfId="233" priority="234">
      <formula>IF(LEFT($AC17,9)="Efectuată",1,0)</formula>
    </cfRule>
  </conditionalFormatting>
  <conditionalFormatting sqref="AR17:AZ17 BF17:BP17">
    <cfRule type="expression" dxfId="232" priority="233">
      <formula>_xlfn.ISFORMULA(AR17)</formula>
    </cfRule>
  </conditionalFormatting>
  <conditionalFormatting sqref="AR17 AX17 AU17 BF17 BI17 BL17">
    <cfRule type="containsText" dxfId="231" priority="232" operator="containsText" text="Afectat sau NU?">
      <formula>NOT(ISERROR(SEARCH("Afectat sau NU?",AR17)))</formula>
    </cfRule>
  </conditionalFormatting>
  <conditionalFormatting sqref="F17:G17 U17:V17 N17:O17 X17:AA17 AC17:AD17">
    <cfRule type="expression" dxfId="230" priority="231">
      <formula>IF(LEFT($AC17,9)="Efectuată",1,0)</formula>
    </cfRule>
  </conditionalFormatting>
  <conditionalFormatting sqref="BA17">
    <cfRule type="expression" dxfId="229" priority="230">
      <formula>IF(AND(ISNUMBER($AX17),$AX17&gt;24),1,0)</formula>
    </cfRule>
  </conditionalFormatting>
  <conditionalFormatting sqref="C17:D17">
    <cfRule type="expression" dxfId="228" priority="229">
      <formula>IF(LEFT($AC17,9)="Efectuată",1,0)</formula>
    </cfRule>
  </conditionalFormatting>
  <conditionalFormatting sqref="T17">
    <cfRule type="expression" dxfId="227" priority="228">
      <formula>IF(LEFT($AC17,9)="Efectuată",1,0)</formula>
    </cfRule>
  </conditionalFormatting>
  <conditionalFormatting sqref="E17">
    <cfRule type="expression" dxfId="226" priority="227">
      <formula>IF(LEFT($AC17,9)="Efectuată",1,0)</formula>
    </cfRule>
  </conditionalFormatting>
  <conditionalFormatting sqref="H17:M17">
    <cfRule type="expression" dxfId="225" priority="226">
      <formula>IF(LEFT($AC17,9)="Efectuată",1,0)</formula>
    </cfRule>
  </conditionalFormatting>
  <conditionalFormatting sqref="P17:S17">
    <cfRule type="expression" dxfId="224" priority="225">
      <formula>IF(LEFT($AC17,9)="Efectuată",1,0)</formula>
    </cfRule>
  </conditionalFormatting>
  <conditionalFormatting sqref="W17">
    <cfRule type="expression" dxfId="223" priority="224">
      <formula>IF(LEFT($AC17,9)="Efectuată",1,0)</formula>
    </cfRule>
  </conditionalFormatting>
  <conditionalFormatting sqref="AB17">
    <cfRule type="expression" dxfId="222" priority="223">
      <formula>IF(LEFT($AC17,9)="Efectuată",1,0)</formula>
    </cfRule>
  </conditionalFormatting>
  <conditionalFormatting sqref="B17">
    <cfRule type="expression" dxfId="221" priority="222">
      <formula>IF(LEFT($AC17,9)="Efectuată",1,0)</formula>
    </cfRule>
  </conditionalFormatting>
  <conditionalFormatting sqref="D1048224:D1048576">
    <cfRule type="expression" dxfId="220" priority="4048">
      <formula>IF(LEFT(#REF!,9)="Efectuată",1,0)</formula>
    </cfRule>
  </conditionalFormatting>
  <conditionalFormatting sqref="A41:A43">
    <cfRule type="expression" dxfId="219" priority="221">
      <formula>IF(LEFT($AC41,9)="Efectuată",1,0)</formula>
    </cfRule>
  </conditionalFormatting>
  <conditionalFormatting sqref="AR41:AZ43 BF41:BP43">
    <cfRule type="expression" dxfId="218" priority="220">
      <formula>_xlfn.ISFORMULA(AR41)</formula>
    </cfRule>
  </conditionalFormatting>
  <conditionalFormatting sqref="AR41:AR43 AU41:AU43 AX41:AX43 BF41:BF43 BI41:BI43 BL41:BL43">
    <cfRule type="containsText" dxfId="217" priority="219" operator="containsText" text="Afectat sau NU?">
      <formula>NOT(ISERROR(SEARCH("Afectat sau NU?",AR41)))</formula>
    </cfRule>
  </conditionalFormatting>
  <conditionalFormatting sqref="B41:B43 F41:G43 U41:V43 N41:O43 X41:AA43 AC41:AD43">
    <cfRule type="expression" dxfId="216" priority="218">
      <formula>IF(LEFT($AC41,9)="Efectuată",1,0)</formula>
    </cfRule>
  </conditionalFormatting>
  <conditionalFormatting sqref="BA41:BA43">
    <cfRule type="expression" dxfId="215" priority="217">
      <formula>IF(AND(ISNUMBER($AX41),$AX41&gt;24),1,0)</formula>
    </cfRule>
  </conditionalFormatting>
  <conditionalFormatting sqref="C41:D43">
    <cfRule type="expression" dxfId="214" priority="216">
      <formula>IF(LEFT($AC41,9)="Efectuată",1,0)</formula>
    </cfRule>
  </conditionalFormatting>
  <conditionalFormatting sqref="T41:T43">
    <cfRule type="expression" dxfId="213" priority="215">
      <formula>IF(LEFT($AC41,9)="Efectuată",1,0)</formula>
    </cfRule>
  </conditionalFormatting>
  <conditionalFormatting sqref="E41:E43">
    <cfRule type="expression" dxfId="212" priority="214">
      <formula>IF(LEFT($AC41,9)="Efectuată",1,0)</formula>
    </cfRule>
  </conditionalFormatting>
  <conditionalFormatting sqref="H41:M43">
    <cfRule type="expression" dxfId="211" priority="213">
      <formula>IF(LEFT($AC41,9)="Efectuată",1,0)</formula>
    </cfRule>
  </conditionalFormatting>
  <conditionalFormatting sqref="P41:S43">
    <cfRule type="expression" dxfId="210" priority="212">
      <formula>IF(LEFT($AC41,9)="Efectuată",1,0)</formula>
    </cfRule>
  </conditionalFormatting>
  <conditionalFormatting sqref="AB41:AB43">
    <cfRule type="expression" dxfId="209" priority="211">
      <formula>IF(LEFT($AC41,9)="Efectuată",1,0)</formula>
    </cfRule>
  </conditionalFormatting>
  <conditionalFormatting sqref="W41:W43">
    <cfRule type="expression" dxfId="208" priority="210">
      <formula>IF(LEFT($AC41,9)="Efectuată",1,0)</formula>
    </cfRule>
  </conditionalFormatting>
  <conditionalFormatting sqref="A44:A45">
    <cfRule type="expression" dxfId="207" priority="209">
      <formula>IF(LEFT($AC44,9)="Efectuată",1,0)</formula>
    </cfRule>
  </conditionalFormatting>
  <conditionalFormatting sqref="AR44:AZ45 BF44:BP45">
    <cfRule type="expression" dxfId="206" priority="208">
      <formula>_xlfn.ISFORMULA(AR44)</formula>
    </cfRule>
  </conditionalFormatting>
  <conditionalFormatting sqref="AR44:AR45 AU44:AU45 AX44:AX45 BF44:BF45 BI44:BI45 BL44:BL45">
    <cfRule type="containsText" dxfId="205" priority="207" operator="containsText" text="Afectat sau NU?">
      <formula>NOT(ISERROR(SEARCH("Afectat sau NU?",AR44)))</formula>
    </cfRule>
  </conditionalFormatting>
  <conditionalFormatting sqref="B44:B45 F44:G45 U44:V45 N44:O45 X44:AA45 AC44:AD45">
    <cfRule type="expression" dxfId="204" priority="206">
      <formula>IF(LEFT($AC44,9)="Efectuată",1,0)</formula>
    </cfRule>
  </conditionalFormatting>
  <conditionalFormatting sqref="BA44:BA45">
    <cfRule type="expression" dxfId="203" priority="205">
      <formula>IF(AND(ISNUMBER($AX44),$AX44&gt;24),1,0)</formula>
    </cfRule>
  </conditionalFormatting>
  <conditionalFormatting sqref="C44:D45">
    <cfRule type="expression" dxfId="202" priority="204">
      <formula>IF(LEFT($AC44,9)="Efectuată",1,0)</formula>
    </cfRule>
  </conditionalFormatting>
  <conditionalFormatting sqref="T44:T45">
    <cfRule type="expression" dxfId="201" priority="203">
      <formula>IF(LEFT($AC44,9)="Efectuată",1,0)</formula>
    </cfRule>
  </conditionalFormatting>
  <conditionalFormatting sqref="E44:E45">
    <cfRule type="expression" dxfId="200" priority="202">
      <formula>IF(LEFT($AC44,9)="Efectuată",1,0)</formula>
    </cfRule>
  </conditionalFormatting>
  <conditionalFormatting sqref="H44:M45">
    <cfRule type="expression" dxfId="199" priority="201">
      <formula>IF(LEFT($AC44,9)="Efectuată",1,0)</formula>
    </cfRule>
  </conditionalFormatting>
  <conditionalFormatting sqref="P44:S45">
    <cfRule type="expression" dxfId="198" priority="200">
      <formula>IF(LEFT($AC44,9)="Efectuată",1,0)</formula>
    </cfRule>
  </conditionalFormatting>
  <conditionalFormatting sqref="AB44:AB45">
    <cfRule type="expression" dxfId="197" priority="199">
      <formula>IF(LEFT($AC44,9)="Efectuată",1,0)</formula>
    </cfRule>
  </conditionalFormatting>
  <conditionalFormatting sqref="W44:W45">
    <cfRule type="expression" dxfId="196" priority="198">
      <formula>IF(LEFT($AC44,9)="Efectuată",1,0)</formula>
    </cfRule>
  </conditionalFormatting>
  <conditionalFormatting sqref="A46:A48 A51">
    <cfRule type="expression" dxfId="195" priority="197">
      <formula>IF(LEFT($AC46,9)="Efectuată",1,0)</formula>
    </cfRule>
  </conditionalFormatting>
  <conditionalFormatting sqref="AR46:AZ48 BF46:BP48">
    <cfRule type="expression" dxfId="194" priority="196">
      <formula>_xlfn.ISFORMULA(AR46)</formula>
    </cfRule>
  </conditionalFormatting>
  <conditionalFormatting sqref="AR46:AR48 AU46:AU48 AX46:AX48 BF46:BF48 BI46:BI48 BL46:BL48">
    <cfRule type="containsText" dxfId="193" priority="195" operator="containsText" text="Afectat sau NU?">
      <formula>NOT(ISERROR(SEARCH("Afectat sau NU?",AR46)))</formula>
    </cfRule>
  </conditionalFormatting>
  <conditionalFormatting sqref="B46:B48 F46:G48 U46:V48 N46:O48 X46:AA48 AC46:AD48">
    <cfRule type="expression" dxfId="192" priority="194">
      <formula>IF(LEFT($AC46,9)="Efectuată",1,0)</formula>
    </cfRule>
  </conditionalFormatting>
  <conditionalFormatting sqref="BA46:BA48">
    <cfRule type="expression" dxfId="191" priority="193">
      <formula>IF(AND(ISNUMBER($AX46),$AX46&gt;24),1,0)</formula>
    </cfRule>
  </conditionalFormatting>
  <conditionalFormatting sqref="C46:D48">
    <cfRule type="expression" dxfId="190" priority="192">
      <formula>IF(LEFT($AC46,9)="Efectuată",1,0)</formula>
    </cfRule>
  </conditionalFormatting>
  <conditionalFormatting sqref="T46:T48">
    <cfRule type="expression" dxfId="189" priority="191">
      <formula>IF(LEFT($AC46,9)="Efectuată",1,0)</formula>
    </cfRule>
  </conditionalFormatting>
  <conditionalFormatting sqref="E46:E48">
    <cfRule type="expression" dxfId="188" priority="190">
      <formula>IF(LEFT($AC46,9)="Efectuată",1,0)</formula>
    </cfRule>
  </conditionalFormatting>
  <conditionalFormatting sqref="H46:M48">
    <cfRule type="expression" dxfId="187" priority="189">
      <formula>IF(LEFT($AC46,9)="Efectuată",1,0)</formula>
    </cfRule>
  </conditionalFormatting>
  <conditionalFormatting sqref="P46:S48">
    <cfRule type="expression" dxfId="186" priority="188">
      <formula>IF(LEFT($AC46,9)="Efectuată",1,0)</formula>
    </cfRule>
  </conditionalFormatting>
  <conditionalFormatting sqref="AB46:AB48">
    <cfRule type="expression" dxfId="185" priority="187">
      <formula>IF(LEFT($AC46,9)="Efectuată",1,0)</formula>
    </cfRule>
  </conditionalFormatting>
  <conditionalFormatting sqref="W46:W48">
    <cfRule type="expression" dxfId="184" priority="186">
      <formula>IF(LEFT($AC46,9)="Efectuată",1,0)</formula>
    </cfRule>
  </conditionalFormatting>
  <conditionalFormatting sqref="A49 A52">
    <cfRule type="expression" dxfId="183" priority="185">
      <formula>IF(LEFT($AC49,9)="Efectuată",1,0)</formula>
    </cfRule>
  </conditionalFormatting>
  <conditionalFormatting sqref="AR49:AZ49 BF49:BP49">
    <cfRule type="expression" dxfId="182" priority="184">
      <formula>_xlfn.ISFORMULA(AR49)</formula>
    </cfRule>
  </conditionalFormatting>
  <conditionalFormatting sqref="AR49 AX49 AU49 BF49 BI49 BL49">
    <cfRule type="containsText" dxfId="181" priority="183" operator="containsText" text="Afectat sau NU?">
      <formula>NOT(ISERROR(SEARCH("Afectat sau NU?",AR49)))</formula>
    </cfRule>
  </conditionalFormatting>
  <conditionalFormatting sqref="B49 F49:G49 U49:V49 N49:O49 X49:AA49 AC49:AD49">
    <cfRule type="expression" dxfId="180" priority="182">
      <formula>IF(LEFT($AC49,9)="Efectuată",1,0)</formula>
    </cfRule>
  </conditionalFormatting>
  <conditionalFormatting sqref="BA49">
    <cfRule type="expression" dxfId="179" priority="181">
      <formula>IF(AND(ISNUMBER($AX49),$AX49&gt;24),1,0)</formula>
    </cfRule>
  </conditionalFormatting>
  <conditionalFormatting sqref="C49:D49">
    <cfRule type="expression" dxfId="178" priority="180">
      <formula>IF(LEFT($AC49,9)="Efectuată",1,0)</formula>
    </cfRule>
  </conditionalFormatting>
  <conditionalFormatting sqref="T49">
    <cfRule type="expression" dxfId="177" priority="179">
      <formula>IF(LEFT($AC49,9)="Efectuată",1,0)</formula>
    </cfRule>
  </conditionalFormatting>
  <conditionalFormatting sqref="E49">
    <cfRule type="expression" dxfId="176" priority="178">
      <formula>IF(LEFT($AC49,9)="Efectuată",1,0)</formula>
    </cfRule>
  </conditionalFormatting>
  <conditionalFormatting sqref="H49:M49">
    <cfRule type="expression" dxfId="175" priority="177">
      <formula>IF(LEFT($AC49,9)="Efectuată",1,0)</formula>
    </cfRule>
  </conditionalFormatting>
  <conditionalFormatting sqref="P49:S49">
    <cfRule type="expression" dxfId="174" priority="176">
      <formula>IF(LEFT($AC49,9)="Efectuată",1,0)</formula>
    </cfRule>
  </conditionalFormatting>
  <conditionalFormatting sqref="AB49">
    <cfRule type="expression" dxfId="173" priority="175">
      <formula>IF(LEFT($AC49,9)="Efectuată",1,0)</formula>
    </cfRule>
  </conditionalFormatting>
  <conditionalFormatting sqref="W49">
    <cfRule type="expression" dxfId="172" priority="174">
      <formula>IF(LEFT($AC49,9)="Efectuată",1,0)</formula>
    </cfRule>
  </conditionalFormatting>
  <conditionalFormatting sqref="A50">
    <cfRule type="expression" dxfId="171" priority="173">
      <formula>IF(LEFT($AC50,9)="Efectuată",1,0)</formula>
    </cfRule>
  </conditionalFormatting>
  <conditionalFormatting sqref="AR50:AZ50 BF50:BP50">
    <cfRule type="expression" dxfId="170" priority="172">
      <formula>_xlfn.ISFORMULA(AR50)</formula>
    </cfRule>
  </conditionalFormatting>
  <conditionalFormatting sqref="AR50 AX50 AU50 BF50 BI50 BL50">
    <cfRule type="containsText" dxfId="169" priority="171" operator="containsText" text="Afectat sau NU?">
      <formula>NOT(ISERROR(SEARCH("Afectat sau NU?",AR50)))</formula>
    </cfRule>
  </conditionalFormatting>
  <conditionalFormatting sqref="B50 F50:G50 U50:V50 N50:O50 X50:AA50 AC50:AD50">
    <cfRule type="expression" dxfId="168" priority="170">
      <formula>IF(LEFT($AC50,9)="Efectuată",1,0)</formula>
    </cfRule>
  </conditionalFormatting>
  <conditionalFormatting sqref="BA50">
    <cfRule type="expression" dxfId="167" priority="169">
      <formula>IF(AND(ISNUMBER($AX50),$AX50&gt;24),1,0)</formula>
    </cfRule>
  </conditionalFormatting>
  <conditionalFormatting sqref="C50:D50">
    <cfRule type="expression" dxfId="166" priority="168">
      <formula>IF(LEFT($AC50,9)="Efectuată",1,0)</formula>
    </cfRule>
  </conditionalFormatting>
  <conditionalFormatting sqref="T50">
    <cfRule type="expression" dxfId="165" priority="167">
      <formula>IF(LEFT($AC50,9)="Efectuată",1,0)</formula>
    </cfRule>
  </conditionalFormatting>
  <conditionalFormatting sqref="E50">
    <cfRule type="expression" dxfId="164" priority="166">
      <formula>IF(LEFT($AC50,9)="Efectuată",1,0)</formula>
    </cfRule>
  </conditionalFormatting>
  <conditionalFormatting sqref="H50:M50">
    <cfRule type="expression" dxfId="163" priority="165">
      <formula>IF(LEFT($AC50,9)="Efectuată",1,0)</formula>
    </cfRule>
  </conditionalFormatting>
  <conditionalFormatting sqref="P50:S50">
    <cfRule type="expression" dxfId="162" priority="164">
      <formula>IF(LEFT($AC50,9)="Efectuată",1,0)</formula>
    </cfRule>
  </conditionalFormatting>
  <conditionalFormatting sqref="AB50">
    <cfRule type="expression" dxfId="161" priority="163">
      <formula>IF(LEFT($AC50,9)="Efectuată",1,0)</formula>
    </cfRule>
  </conditionalFormatting>
  <conditionalFormatting sqref="W50">
    <cfRule type="expression" dxfId="160" priority="162">
      <formula>IF(LEFT($AC50,9)="Efectuată",1,0)</formula>
    </cfRule>
  </conditionalFormatting>
  <conditionalFormatting sqref="BL51:BL52">
    <cfRule type="expression" dxfId="159" priority="161">
      <formula>_xlfn.ISFORMULA(BL51)</formula>
    </cfRule>
  </conditionalFormatting>
  <conditionalFormatting sqref="BL51:BL52">
    <cfRule type="containsText" dxfId="158" priority="160" operator="containsText" text="Afectat sau NU?">
      <formula>NOT(ISERROR(SEARCH("Afectat sau NU?",BL51)))</formula>
    </cfRule>
  </conditionalFormatting>
  <conditionalFormatting sqref="AR51:AZ52 BF51:BK52 BM51:BN52">
    <cfRule type="expression" dxfId="157" priority="159">
      <formula>_xlfn.ISFORMULA(AR51)</formula>
    </cfRule>
  </conditionalFormatting>
  <conditionalFormatting sqref="AR51:AR52 AX51:AX52 AU51:AU52 BF51:BF52 BI51:BI52">
    <cfRule type="containsText" dxfId="156" priority="158" operator="containsText" text="Afectat sau NU?">
      <formula>NOT(ISERROR(SEARCH("Afectat sau NU?",AR51)))</formula>
    </cfRule>
  </conditionalFormatting>
  <conditionalFormatting sqref="B51:AD52">
    <cfRule type="expression" dxfId="155" priority="156">
      <formula>IF(LEFT($AC51,9)="Efectuată",1,0)</formula>
    </cfRule>
  </conditionalFormatting>
  <conditionalFormatting sqref="BO51:BP52">
    <cfRule type="expression" dxfId="154" priority="155">
      <formula>_xlfn.ISFORMULA(BO51)</formula>
    </cfRule>
  </conditionalFormatting>
  <conditionalFormatting sqref="BA51:BA52">
    <cfRule type="expression" dxfId="153" priority="154">
      <formula>IF(AND(ISNUMBER($AX51),$AX51&gt;24),1,0)</formula>
    </cfRule>
  </conditionalFormatting>
  <conditionalFormatting sqref="A53">
    <cfRule type="expression" dxfId="152" priority="153">
      <formula>IF(LEFT($AC53,9)="Efectuată",1,0)</formula>
    </cfRule>
  </conditionalFormatting>
  <conditionalFormatting sqref="BL53">
    <cfRule type="expression" dxfId="151" priority="152">
      <formula>_xlfn.ISFORMULA(BL53)</formula>
    </cfRule>
  </conditionalFormatting>
  <conditionalFormatting sqref="BL53">
    <cfRule type="containsText" dxfId="150" priority="151" operator="containsText" text="Afectat sau NU?">
      <formula>NOT(ISERROR(SEARCH("Afectat sau NU?",BL53)))</formula>
    </cfRule>
  </conditionalFormatting>
  <conditionalFormatting sqref="AR53:AZ53 BF53:BK53 BM53:BN53">
    <cfRule type="expression" dxfId="149" priority="150">
      <formula>_xlfn.ISFORMULA(AR53)</formula>
    </cfRule>
  </conditionalFormatting>
  <conditionalFormatting sqref="AR53 AX53 AU53 BF53 BI53">
    <cfRule type="containsText" dxfId="148" priority="149" operator="containsText" text="Afectat sau NU?">
      <formula>NOT(ISERROR(SEARCH("Afectat sau NU?",AR53)))</formula>
    </cfRule>
  </conditionalFormatting>
  <conditionalFormatting sqref="B53:AD53">
    <cfRule type="expression" dxfId="147" priority="148">
      <formula>IF(LEFT($AC53,9)="Efectuată",1,0)</formula>
    </cfRule>
  </conditionalFormatting>
  <conditionalFormatting sqref="BO53:BP53">
    <cfRule type="expression" dxfId="146" priority="147">
      <formula>_xlfn.ISFORMULA(BO53)</formula>
    </cfRule>
  </conditionalFormatting>
  <conditionalFormatting sqref="BA53">
    <cfRule type="expression" dxfId="145" priority="146">
      <formula>IF(AND(ISNUMBER($AX53),$AX53&gt;24),1,0)</formula>
    </cfRule>
  </conditionalFormatting>
  <conditionalFormatting sqref="A54">
    <cfRule type="expression" dxfId="144" priority="145">
      <formula>IF(LEFT($AC54,9)="Efectuată",1,0)</formula>
    </cfRule>
  </conditionalFormatting>
  <conditionalFormatting sqref="BL54">
    <cfRule type="expression" dxfId="143" priority="144">
      <formula>_xlfn.ISFORMULA(BL54)</formula>
    </cfRule>
  </conditionalFormatting>
  <conditionalFormatting sqref="BL54">
    <cfRule type="containsText" dxfId="142" priority="143" operator="containsText" text="Afectat sau NU?">
      <formula>NOT(ISERROR(SEARCH("Afectat sau NU?",BL54)))</formula>
    </cfRule>
  </conditionalFormatting>
  <conditionalFormatting sqref="AR54:AZ54 BF54:BK54 BM54:BN54">
    <cfRule type="expression" dxfId="141" priority="142">
      <formula>_xlfn.ISFORMULA(AR54)</formula>
    </cfRule>
  </conditionalFormatting>
  <conditionalFormatting sqref="AR54 AX54 AU54 BF54 BI54">
    <cfRule type="containsText" dxfId="140" priority="141" operator="containsText" text="Afectat sau NU?">
      <formula>NOT(ISERROR(SEARCH("Afectat sau NU?",AR54)))</formula>
    </cfRule>
  </conditionalFormatting>
  <conditionalFormatting sqref="B54:AD54">
    <cfRule type="expression" dxfId="139" priority="140">
      <formula>IF(LEFT($AC54,9)="Efectuată",1,0)</formula>
    </cfRule>
  </conditionalFormatting>
  <conditionalFormatting sqref="BO54:BP54">
    <cfRule type="expression" dxfId="138" priority="139">
      <formula>_xlfn.ISFORMULA(BO54)</formula>
    </cfRule>
  </conditionalFormatting>
  <conditionalFormatting sqref="BA54">
    <cfRule type="expression" dxfId="137" priority="138">
      <formula>IF(AND(ISNUMBER($AX54),$AX54&gt;24),1,0)</formula>
    </cfRule>
  </conditionalFormatting>
  <conditionalFormatting sqref="A55">
    <cfRule type="expression" dxfId="136" priority="137">
      <formula>IF(LEFT($AC55,9)="Efectuată",1,0)</formula>
    </cfRule>
  </conditionalFormatting>
  <conditionalFormatting sqref="BL55">
    <cfRule type="expression" dxfId="135" priority="136">
      <formula>_xlfn.ISFORMULA(BL55)</formula>
    </cfRule>
  </conditionalFormatting>
  <conditionalFormatting sqref="BL55">
    <cfRule type="containsText" dxfId="134" priority="135" operator="containsText" text="Afectat sau NU?">
      <formula>NOT(ISERROR(SEARCH("Afectat sau NU?",BL55)))</formula>
    </cfRule>
  </conditionalFormatting>
  <conditionalFormatting sqref="AR55:AZ55 BF55:BK55 BM55:BN55">
    <cfRule type="expression" dxfId="133" priority="134">
      <formula>_xlfn.ISFORMULA(AR55)</formula>
    </cfRule>
  </conditionalFormatting>
  <conditionalFormatting sqref="AR55 AX55 AU55 BF55 BI55">
    <cfRule type="containsText" dxfId="132" priority="133" operator="containsText" text="Afectat sau NU?">
      <formula>NOT(ISERROR(SEARCH("Afectat sau NU?",AR55)))</formula>
    </cfRule>
  </conditionalFormatting>
  <conditionalFormatting sqref="B55:T55 V55:AD55">
    <cfRule type="expression" dxfId="131" priority="132">
      <formula>IF(LEFT($AC55,9)="Efectuată",1,0)</formula>
    </cfRule>
  </conditionalFormatting>
  <conditionalFormatting sqref="BO55:BP55">
    <cfRule type="expression" dxfId="130" priority="131">
      <formula>_xlfn.ISFORMULA(BO55)</formula>
    </cfRule>
  </conditionalFormatting>
  <conditionalFormatting sqref="BA55">
    <cfRule type="expression" dxfId="129" priority="130">
      <formula>IF(AND(ISNUMBER($AX55),$AX55&gt;24),1,0)</formula>
    </cfRule>
  </conditionalFormatting>
  <conditionalFormatting sqref="A56">
    <cfRule type="expression" dxfId="128" priority="129">
      <formula>IF(LEFT($AC56,9)="Efectuată",1,0)</formula>
    </cfRule>
  </conditionalFormatting>
  <conditionalFormatting sqref="BL56">
    <cfRule type="expression" dxfId="127" priority="128">
      <formula>_xlfn.ISFORMULA(BL56)</formula>
    </cfRule>
  </conditionalFormatting>
  <conditionalFormatting sqref="BL56">
    <cfRule type="containsText" dxfId="126" priority="127" operator="containsText" text="Afectat sau NU?">
      <formula>NOT(ISERROR(SEARCH("Afectat sau NU?",BL56)))</formula>
    </cfRule>
  </conditionalFormatting>
  <conditionalFormatting sqref="AR56:AZ56 BF56:BK56 BM56:BN56">
    <cfRule type="expression" dxfId="125" priority="126">
      <formula>_xlfn.ISFORMULA(AR56)</formula>
    </cfRule>
  </conditionalFormatting>
  <conditionalFormatting sqref="AR56 AX56 AU56 BF56 BI56">
    <cfRule type="containsText" dxfId="124" priority="125" operator="containsText" text="Afectat sau NU?">
      <formula>NOT(ISERROR(SEARCH("Afectat sau NU?",AR56)))</formula>
    </cfRule>
  </conditionalFormatting>
  <conditionalFormatting sqref="B56:AD56">
    <cfRule type="expression" dxfId="123" priority="124">
      <formula>IF(LEFT($AC56,9)="Efectuată",1,0)</formula>
    </cfRule>
  </conditionalFormatting>
  <conditionalFormatting sqref="BO56:BP56">
    <cfRule type="expression" dxfId="122" priority="123">
      <formula>_xlfn.ISFORMULA(BO56)</formula>
    </cfRule>
  </conditionalFormatting>
  <conditionalFormatting sqref="BA56">
    <cfRule type="expression" dxfId="121" priority="122">
      <formula>IF(AND(ISNUMBER($AX56),$AX56&gt;24),1,0)</formula>
    </cfRule>
  </conditionalFormatting>
  <conditionalFormatting sqref="A57">
    <cfRule type="expression" dxfId="120" priority="121">
      <formula>IF(LEFT($AC57,9)="Efectuată",1,0)</formula>
    </cfRule>
  </conditionalFormatting>
  <conditionalFormatting sqref="BL57">
    <cfRule type="expression" dxfId="119" priority="120">
      <formula>_xlfn.ISFORMULA(BL57)</formula>
    </cfRule>
  </conditionalFormatting>
  <conditionalFormatting sqref="BL57">
    <cfRule type="containsText" dxfId="118" priority="119" operator="containsText" text="Afectat sau NU?">
      <formula>NOT(ISERROR(SEARCH("Afectat sau NU?",BL57)))</formula>
    </cfRule>
  </conditionalFormatting>
  <conditionalFormatting sqref="AR57:AZ57 BF57:BK57 BM57:BN57">
    <cfRule type="expression" dxfId="117" priority="118">
      <formula>_xlfn.ISFORMULA(AR57)</formula>
    </cfRule>
  </conditionalFormatting>
  <conditionalFormatting sqref="AR57 AX57 AU57 BF57 BI57">
    <cfRule type="containsText" dxfId="116" priority="117" operator="containsText" text="Afectat sau NU?">
      <formula>NOT(ISERROR(SEARCH("Afectat sau NU?",AR57)))</formula>
    </cfRule>
  </conditionalFormatting>
  <conditionalFormatting sqref="B57:W57 Y57 AA57:AD57">
    <cfRule type="expression" dxfId="115" priority="116">
      <formula>IF(LEFT($AC57,9)="Efectuată",1,0)</formula>
    </cfRule>
  </conditionalFormatting>
  <conditionalFormatting sqref="BO57:BP57">
    <cfRule type="expression" dxfId="114" priority="115">
      <formula>_xlfn.ISFORMULA(BO57)</formula>
    </cfRule>
  </conditionalFormatting>
  <conditionalFormatting sqref="BA57">
    <cfRule type="expression" dxfId="113" priority="114">
      <formula>IF(AND(ISNUMBER($AX57),$AX57&gt;24),1,0)</formula>
    </cfRule>
  </conditionalFormatting>
  <conditionalFormatting sqref="X57">
    <cfRule type="expression" dxfId="112" priority="113">
      <formula>IF(LEFT($AC57,9)="Efectuată",1,0)</formula>
    </cfRule>
  </conditionalFormatting>
  <conditionalFormatting sqref="Z57">
    <cfRule type="expression" dxfId="111" priority="112">
      <formula>IF(LEFT($AC57,9)="Efectuată",1,0)</formula>
    </cfRule>
  </conditionalFormatting>
  <conditionalFormatting sqref="U55">
    <cfRule type="expression" dxfId="110" priority="111">
      <formula>IF(LEFT($AC55,9)="Efectuată",1,0)</formula>
    </cfRule>
  </conditionalFormatting>
  <conditionalFormatting sqref="A58">
    <cfRule type="expression" dxfId="109" priority="110">
      <formula>IF(LEFT($AC58,9)="Efectuată",1,0)</formula>
    </cfRule>
  </conditionalFormatting>
  <conditionalFormatting sqref="BL58">
    <cfRule type="expression" dxfId="108" priority="109">
      <formula>_xlfn.ISFORMULA(BL58)</formula>
    </cfRule>
  </conditionalFormatting>
  <conditionalFormatting sqref="BL58">
    <cfRule type="containsText" dxfId="107" priority="108" operator="containsText" text="Afectat sau NU?">
      <formula>NOT(ISERROR(SEARCH("Afectat sau NU?",BL58)))</formula>
    </cfRule>
  </conditionalFormatting>
  <conditionalFormatting sqref="AR58:AZ58 BF58:BK58 BM58:BN58">
    <cfRule type="expression" dxfId="106" priority="107">
      <formula>_xlfn.ISFORMULA(AR58)</formula>
    </cfRule>
  </conditionalFormatting>
  <conditionalFormatting sqref="AR58 AX58 AU58 BF58 BI58">
    <cfRule type="containsText" dxfId="105" priority="106" operator="containsText" text="Afectat sau NU?">
      <formula>NOT(ISERROR(SEARCH("Afectat sau NU?",AR58)))</formula>
    </cfRule>
  </conditionalFormatting>
  <conditionalFormatting sqref="B58:W58 Y58 AA58:AD58">
    <cfRule type="expression" dxfId="104" priority="105">
      <formula>IF(LEFT($AC58,9)="Efectuată",1,0)</formula>
    </cfRule>
  </conditionalFormatting>
  <conditionalFormatting sqref="BO58:BP58">
    <cfRule type="expression" dxfId="103" priority="104">
      <formula>_xlfn.ISFORMULA(BO58)</formula>
    </cfRule>
  </conditionalFormatting>
  <conditionalFormatting sqref="BA58">
    <cfRule type="expression" dxfId="102" priority="103">
      <formula>IF(AND(ISNUMBER($AX58),$AX58&gt;24),1,0)</formula>
    </cfRule>
  </conditionalFormatting>
  <conditionalFormatting sqref="X58">
    <cfRule type="expression" dxfId="101" priority="102">
      <formula>IF(LEFT($AC58,9)="Efectuată",1,0)</formula>
    </cfRule>
  </conditionalFormatting>
  <conditionalFormatting sqref="Z58">
    <cfRule type="expression" dxfId="100" priority="101">
      <formula>IF(LEFT($AC58,9)="Efectuată",1,0)</formula>
    </cfRule>
  </conditionalFormatting>
  <conditionalFormatting sqref="A59">
    <cfRule type="expression" dxfId="99" priority="100">
      <formula>IF(LEFT($AC59,9)="Efectuată",1,0)</formula>
    </cfRule>
  </conditionalFormatting>
  <conditionalFormatting sqref="BL59">
    <cfRule type="expression" dxfId="98" priority="99">
      <formula>_xlfn.ISFORMULA(BL59)</formula>
    </cfRule>
  </conditionalFormatting>
  <conditionalFormatting sqref="BL59">
    <cfRule type="containsText" dxfId="97" priority="98" operator="containsText" text="Afectat sau NU?">
      <formula>NOT(ISERROR(SEARCH("Afectat sau NU?",BL59)))</formula>
    </cfRule>
  </conditionalFormatting>
  <conditionalFormatting sqref="AR59:AZ59 BF59:BK59 BM59:BN59">
    <cfRule type="expression" dxfId="96" priority="97">
      <formula>_xlfn.ISFORMULA(AR59)</formula>
    </cfRule>
  </conditionalFormatting>
  <conditionalFormatting sqref="AR59 AX59 AU59 BF59 BI59">
    <cfRule type="containsText" dxfId="95" priority="96" operator="containsText" text="Afectat sau NU?">
      <formula>NOT(ISERROR(SEARCH("Afectat sau NU?",AR59)))</formula>
    </cfRule>
  </conditionalFormatting>
  <conditionalFormatting sqref="B59:AD59">
    <cfRule type="expression" dxfId="94" priority="95">
      <formula>IF(LEFT($AC59,9)="Efectuată",1,0)</formula>
    </cfRule>
  </conditionalFormatting>
  <conditionalFormatting sqref="BO59:BP59">
    <cfRule type="expression" dxfId="93" priority="94">
      <formula>_xlfn.ISFORMULA(BO59)</formula>
    </cfRule>
  </conditionalFormatting>
  <conditionalFormatting sqref="BA59">
    <cfRule type="expression" dxfId="92" priority="93">
      <formula>IF(AND(ISNUMBER($AX59),$AX59&gt;24),1,0)</formula>
    </cfRule>
  </conditionalFormatting>
  <conditionalFormatting sqref="A60">
    <cfRule type="expression" dxfId="91" priority="92">
      <formula>IF(LEFT($AC60,9)="Efectuată",1,0)</formula>
    </cfRule>
  </conditionalFormatting>
  <conditionalFormatting sqref="BL60">
    <cfRule type="expression" dxfId="90" priority="91">
      <formula>_xlfn.ISFORMULA(BL60)</formula>
    </cfRule>
  </conditionalFormatting>
  <conditionalFormatting sqref="BL60">
    <cfRule type="containsText" dxfId="89" priority="90" operator="containsText" text="Afectat sau NU?">
      <formula>NOT(ISERROR(SEARCH("Afectat sau NU?",BL60)))</formula>
    </cfRule>
  </conditionalFormatting>
  <conditionalFormatting sqref="AR60:AZ60 BF60:BK60 BM60:BN60">
    <cfRule type="expression" dxfId="88" priority="89">
      <formula>_xlfn.ISFORMULA(AR60)</formula>
    </cfRule>
  </conditionalFormatting>
  <conditionalFormatting sqref="AR60 AX60 AU60 BF60 BI60">
    <cfRule type="containsText" dxfId="87" priority="88" operator="containsText" text="Afectat sau NU?">
      <formula>NOT(ISERROR(SEARCH("Afectat sau NU?",AR60)))</formula>
    </cfRule>
  </conditionalFormatting>
  <conditionalFormatting sqref="B60:AD60">
    <cfRule type="expression" dxfId="86" priority="87">
      <formula>IF(LEFT($AC60,9)="Efectuată",1,0)</formula>
    </cfRule>
  </conditionalFormatting>
  <conditionalFormatting sqref="BO60:BP60">
    <cfRule type="expression" dxfId="85" priority="86">
      <formula>_xlfn.ISFORMULA(BO60)</formula>
    </cfRule>
  </conditionalFormatting>
  <conditionalFormatting sqref="BA60">
    <cfRule type="expression" dxfId="84" priority="85">
      <formula>IF(AND(ISNUMBER($AX60),$AX60&gt;24),1,0)</formula>
    </cfRule>
  </conditionalFormatting>
  <conditionalFormatting sqref="A61">
    <cfRule type="expression" dxfId="83" priority="84">
      <formula>IF(LEFT($AC61,9)="Efectuată",1,0)</formula>
    </cfRule>
  </conditionalFormatting>
  <conditionalFormatting sqref="BL61">
    <cfRule type="expression" dxfId="82" priority="83">
      <formula>_xlfn.ISFORMULA(BL61)</formula>
    </cfRule>
  </conditionalFormatting>
  <conditionalFormatting sqref="BL61">
    <cfRule type="containsText" dxfId="81" priority="82" operator="containsText" text="Afectat sau NU?">
      <formula>NOT(ISERROR(SEARCH("Afectat sau NU?",BL61)))</formula>
    </cfRule>
  </conditionalFormatting>
  <conditionalFormatting sqref="AR61:AZ61 BF61:BK61 BM61:BN61">
    <cfRule type="expression" dxfId="80" priority="81">
      <formula>_xlfn.ISFORMULA(AR61)</formula>
    </cfRule>
  </conditionalFormatting>
  <conditionalFormatting sqref="AR61 AX61 AU61 BF61 BI61">
    <cfRule type="containsText" dxfId="79" priority="80" operator="containsText" text="Afectat sau NU?">
      <formula>NOT(ISERROR(SEARCH("Afectat sau NU?",AR61)))</formula>
    </cfRule>
  </conditionalFormatting>
  <conditionalFormatting sqref="B61:AD61">
    <cfRule type="expression" dxfId="78" priority="79">
      <formula>IF(LEFT($AC61,9)="Efectuată",1,0)</formula>
    </cfRule>
  </conditionalFormatting>
  <conditionalFormatting sqref="BO61:BP61">
    <cfRule type="expression" dxfId="77" priority="78">
      <formula>_xlfn.ISFORMULA(BO61)</formula>
    </cfRule>
  </conditionalFormatting>
  <conditionalFormatting sqref="BA61">
    <cfRule type="expression" dxfId="76" priority="77">
      <formula>IF(AND(ISNUMBER($AX61),$AX61&gt;24),1,0)</formula>
    </cfRule>
  </conditionalFormatting>
  <conditionalFormatting sqref="A62">
    <cfRule type="expression" dxfId="75" priority="76">
      <formula>IF(LEFT($AC62,9)="Efectuată",1,0)</formula>
    </cfRule>
  </conditionalFormatting>
  <conditionalFormatting sqref="BL62">
    <cfRule type="expression" dxfId="74" priority="75">
      <formula>_xlfn.ISFORMULA(BL62)</formula>
    </cfRule>
  </conditionalFormatting>
  <conditionalFormatting sqref="BL62">
    <cfRule type="containsText" dxfId="73" priority="74" operator="containsText" text="Afectat sau NU?">
      <formula>NOT(ISERROR(SEARCH("Afectat sau NU?",BL62)))</formula>
    </cfRule>
  </conditionalFormatting>
  <conditionalFormatting sqref="AR62:AZ62 BF62:BK62 BM62:BN62">
    <cfRule type="expression" dxfId="72" priority="73">
      <formula>_xlfn.ISFORMULA(AR62)</formula>
    </cfRule>
  </conditionalFormatting>
  <conditionalFormatting sqref="AR62 AX62 AU62 BF62 BI62">
    <cfRule type="containsText" dxfId="71" priority="72" operator="containsText" text="Afectat sau NU?">
      <formula>NOT(ISERROR(SEARCH("Afectat sau NU?",AR62)))</formula>
    </cfRule>
  </conditionalFormatting>
  <conditionalFormatting sqref="B62:AD62">
    <cfRule type="expression" dxfId="70" priority="71">
      <formula>IF(LEFT($AC62,9)="Efectuată",1,0)</formula>
    </cfRule>
  </conditionalFormatting>
  <conditionalFormatting sqref="BO62:BP62">
    <cfRule type="expression" dxfId="69" priority="70">
      <formula>_xlfn.ISFORMULA(BO62)</formula>
    </cfRule>
  </conditionalFormatting>
  <conditionalFormatting sqref="BA62">
    <cfRule type="expression" dxfId="68" priority="69">
      <formula>IF(AND(ISNUMBER($AX62),$AX62&gt;24),1,0)</formula>
    </cfRule>
  </conditionalFormatting>
  <conditionalFormatting sqref="A63">
    <cfRule type="expression" dxfId="67" priority="68">
      <formula>IF(LEFT($AC63,9)="Efectuată",1,0)</formula>
    </cfRule>
  </conditionalFormatting>
  <conditionalFormatting sqref="BL63">
    <cfRule type="expression" dxfId="66" priority="67">
      <formula>_xlfn.ISFORMULA(BL63)</formula>
    </cfRule>
  </conditionalFormatting>
  <conditionalFormatting sqref="BL63">
    <cfRule type="containsText" dxfId="65" priority="66" operator="containsText" text="Afectat sau NU?">
      <formula>NOT(ISERROR(SEARCH("Afectat sau NU?",BL63)))</formula>
    </cfRule>
  </conditionalFormatting>
  <conditionalFormatting sqref="AR63:AZ63 BF63:BK63 BM63:BN63">
    <cfRule type="expression" dxfId="64" priority="65">
      <formula>_xlfn.ISFORMULA(AR63)</formula>
    </cfRule>
  </conditionalFormatting>
  <conditionalFormatting sqref="AR63 AX63 AU63 BF63 BI63">
    <cfRule type="containsText" dxfId="63" priority="64" operator="containsText" text="Afectat sau NU?">
      <formula>NOT(ISERROR(SEARCH("Afectat sau NU?",AR63)))</formula>
    </cfRule>
  </conditionalFormatting>
  <conditionalFormatting sqref="B63:AD63">
    <cfRule type="expression" dxfId="62" priority="63">
      <formula>IF(LEFT($AC63,9)="Efectuată",1,0)</formula>
    </cfRule>
  </conditionalFormatting>
  <conditionalFormatting sqref="BO63:BP63">
    <cfRule type="expression" dxfId="61" priority="62">
      <formula>_xlfn.ISFORMULA(BO63)</formula>
    </cfRule>
  </conditionalFormatting>
  <conditionalFormatting sqref="BA63">
    <cfRule type="expression" dxfId="60" priority="61">
      <formula>IF(AND(ISNUMBER($AX63),$AX63&gt;24),1,0)</formula>
    </cfRule>
  </conditionalFormatting>
  <conditionalFormatting sqref="A64">
    <cfRule type="expression" dxfId="59" priority="60">
      <formula>IF(LEFT($AC64,9)="Efectuată",1,0)</formula>
    </cfRule>
  </conditionalFormatting>
  <conditionalFormatting sqref="BL64">
    <cfRule type="expression" dxfId="58" priority="59">
      <formula>_xlfn.ISFORMULA(BL64)</formula>
    </cfRule>
  </conditionalFormatting>
  <conditionalFormatting sqref="BL64">
    <cfRule type="containsText" dxfId="57" priority="58" operator="containsText" text="Afectat sau NU?">
      <formula>NOT(ISERROR(SEARCH("Afectat sau NU?",BL64)))</formula>
    </cfRule>
  </conditionalFormatting>
  <conditionalFormatting sqref="AR64:AZ64 BF64:BK64 BM64:BN64">
    <cfRule type="expression" dxfId="56" priority="57">
      <formula>_xlfn.ISFORMULA(AR64)</formula>
    </cfRule>
  </conditionalFormatting>
  <conditionalFormatting sqref="AR64 AX64 AU64 BF64 BI64">
    <cfRule type="containsText" dxfId="55" priority="56" operator="containsText" text="Afectat sau NU?">
      <formula>NOT(ISERROR(SEARCH("Afectat sau NU?",AR64)))</formula>
    </cfRule>
  </conditionalFormatting>
  <conditionalFormatting sqref="B64:C64 Y64 AA64:AD64 E64:W64">
    <cfRule type="expression" dxfId="54" priority="55">
      <formula>IF(LEFT($AC64,9)="Efectuată",1,0)</formula>
    </cfRule>
  </conditionalFormatting>
  <conditionalFormatting sqref="BO64:BP64">
    <cfRule type="expression" dxfId="53" priority="54">
      <formula>_xlfn.ISFORMULA(BO64)</formula>
    </cfRule>
  </conditionalFormatting>
  <conditionalFormatting sqref="BA64">
    <cfRule type="expression" dxfId="52" priority="53">
      <formula>IF(AND(ISNUMBER($AX64),$AX64&gt;24),1,0)</formula>
    </cfRule>
  </conditionalFormatting>
  <conditionalFormatting sqref="X64">
    <cfRule type="expression" dxfId="51" priority="52">
      <formula>IF(LEFT($AC64,9)="Efectuată",1,0)</formula>
    </cfRule>
  </conditionalFormatting>
  <conditionalFormatting sqref="Z64">
    <cfRule type="expression" dxfId="50" priority="51">
      <formula>IF(LEFT($AC64,9)="Efectuată",1,0)</formula>
    </cfRule>
  </conditionalFormatting>
  <conditionalFormatting sqref="D64">
    <cfRule type="expression" dxfId="49" priority="50">
      <formula>IF(LEFT($AC64,9)="Efectuată",1,0)</formula>
    </cfRule>
  </conditionalFormatting>
  <conditionalFormatting sqref="A65">
    <cfRule type="expression" dxfId="48" priority="49">
      <formula>IF(LEFT($AC65,9)="Efectuată",1,0)</formula>
    </cfRule>
  </conditionalFormatting>
  <conditionalFormatting sqref="BL65">
    <cfRule type="expression" dxfId="47" priority="48">
      <formula>_xlfn.ISFORMULA(BL65)</formula>
    </cfRule>
  </conditionalFormatting>
  <conditionalFormatting sqref="BL65">
    <cfRule type="containsText" dxfId="46" priority="47" operator="containsText" text="Afectat sau NU?">
      <formula>NOT(ISERROR(SEARCH("Afectat sau NU?",BL65)))</formula>
    </cfRule>
  </conditionalFormatting>
  <conditionalFormatting sqref="AR65:AZ65 BF65:BK65 BM65:BN65">
    <cfRule type="expression" dxfId="45" priority="46">
      <formula>_xlfn.ISFORMULA(AR65)</formula>
    </cfRule>
  </conditionalFormatting>
  <conditionalFormatting sqref="AR65 AX65 AU65 BF65 BI65">
    <cfRule type="containsText" dxfId="44" priority="45" operator="containsText" text="Afectat sau NU?">
      <formula>NOT(ISERROR(SEARCH("Afectat sau NU?",AR65)))</formula>
    </cfRule>
  </conditionalFormatting>
  <conditionalFormatting sqref="B65:AD65">
    <cfRule type="expression" dxfId="43" priority="44">
      <formula>IF(LEFT($AC65,9)="Efectuată",1,0)</formula>
    </cfRule>
  </conditionalFormatting>
  <conditionalFormatting sqref="BO65:BP65">
    <cfRule type="expression" dxfId="42" priority="43">
      <formula>_xlfn.ISFORMULA(BO65)</formula>
    </cfRule>
  </conditionalFormatting>
  <conditionalFormatting sqref="BA65">
    <cfRule type="expression" dxfId="41" priority="42">
      <formula>IF(AND(ISNUMBER($AX65),$AX65&gt;24),1,0)</formula>
    </cfRule>
  </conditionalFormatting>
  <conditionalFormatting sqref="A66">
    <cfRule type="expression" dxfId="40" priority="41">
      <formula>IF(LEFT($AC66,9)="Efectuată",1,0)</formula>
    </cfRule>
  </conditionalFormatting>
  <conditionalFormatting sqref="BL66">
    <cfRule type="expression" dxfId="39" priority="40">
      <formula>_xlfn.ISFORMULA(BL66)</formula>
    </cfRule>
  </conditionalFormatting>
  <conditionalFormatting sqref="BL66">
    <cfRule type="containsText" dxfId="38" priority="39" operator="containsText" text="Afectat sau NU?">
      <formula>NOT(ISERROR(SEARCH("Afectat sau NU?",BL66)))</formula>
    </cfRule>
  </conditionalFormatting>
  <conditionalFormatting sqref="AR66:AZ66 BF66:BK66 BM66:BN66">
    <cfRule type="expression" dxfId="37" priority="38">
      <formula>_xlfn.ISFORMULA(AR66)</formula>
    </cfRule>
  </conditionalFormatting>
  <conditionalFormatting sqref="AR66 AX66 AU66 BF66 BI66">
    <cfRule type="containsText" dxfId="36" priority="37" operator="containsText" text="Afectat sau NU?">
      <formula>NOT(ISERROR(SEARCH("Afectat sau NU?",AR66)))</formula>
    </cfRule>
  </conditionalFormatting>
  <conditionalFormatting sqref="B66:AD66">
    <cfRule type="expression" dxfId="35" priority="36">
      <formula>IF(LEFT($AC66,9)="Efectuată",1,0)</formula>
    </cfRule>
  </conditionalFormatting>
  <conditionalFormatting sqref="BO66:BP66">
    <cfRule type="expression" dxfId="34" priority="35">
      <formula>_xlfn.ISFORMULA(BO66)</formula>
    </cfRule>
  </conditionalFormatting>
  <conditionalFormatting sqref="BA66">
    <cfRule type="expression" dxfId="33" priority="34">
      <formula>IF(AND(ISNUMBER($AX66),$AX66&gt;24),1,0)</formula>
    </cfRule>
  </conditionalFormatting>
  <conditionalFormatting sqref="A67">
    <cfRule type="expression" dxfId="32" priority="33">
      <formula>IF(LEFT($AC67,9)="Efectuată",1,0)</formula>
    </cfRule>
  </conditionalFormatting>
  <conditionalFormatting sqref="BL67">
    <cfRule type="expression" dxfId="31" priority="32">
      <formula>_xlfn.ISFORMULA(BL67)</formula>
    </cfRule>
  </conditionalFormatting>
  <conditionalFormatting sqref="BL67">
    <cfRule type="containsText" dxfId="30" priority="31" operator="containsText" text="Afectat sau NU?">
      <formula>NOT(ISERROR(SEARCH("Afectat sau NU?",BL67)))</formula>
    </cfRule>
  </conditionalFormatting>
  <conditionalFormatting sqref="AR67:AZ67 BF67:BK67 BM67:BN67">
    <cfRule type="expression" dxfId="29" priority="30">
      <formula>_xlfn.ISFORMULA(AR67)</formula>
    </cfRule>
  </conditionalFormatting>
  <conditionalFormatting sqref="AR67 AX67 AU67 BF67 BI67">
    <cfRule type="containsText" dxfId="28" priority="29" operator="containsText" text="Afectat sau NU?">
      <formula>NOT(ISERROR(SEARCH("Afectat sau NU?",AR67)))</formula>
    </cfRule>
  </conditionalFormatting>
  <conditionalFormatting sqref="B67:AD67">
    <cfRule type="expression" dxfId="27" priority="28">
      <formula>IF(LEFT($AC67,9)="Efectuată",1,0)</formula>
    </cfRule>
  </conditionalFormatting>
  <conditionalFormatting sqref="BO67:BP67">
    <cfRule type="expression" dxfId="26" priority="27">
      <formula>_xlfn.ISFORMULA(BO67)</formula>
    </cfRule>
  </conditionalFormatting>
  <conditionalFormatting sqref="BA67">
    <cfRule type="expression" dxfId="25" priority="26">
      <formula>IF(AND(ISNUMBER($AX67),$AX67&gt;24),1,0)</formula>
    </cfRule>
  </conditionalFormatting>
  <conditionalFormatting sqref="BF68:BN70 AR68:AZ70">
    <cfRule type="expression" dxfId="24" priority="25">
      <formula>_xlfn.ISFORMULA(AR68)</formula>
    </cfRule>
  </conditionalFormatting>
  <conditionalFormatting sqref="BL68:BL70 BI68:BI70 BF68:BF70 AU68:AU70 AX68:AX70 AR68:AR70">
    <cfRule type="containsText" dxfId="23" priority="24" operator="containsText" text="Afectat sau NU?">
      <formula>NOT(ISERROR(SEARCH("Afectat sau NU?",AR68)))</formula>
    </cfRule>
  </conditionalFormatting>
  <conditionalFormatting sqref="A70:AD70 A68:A69">
    <cfRule type="expression" dxfId="22" priority="23">
      <formula>IF(LEFT($AC68,9)="Efectuată",1,0)</formula>
    </cfRule>
  </conditionalFormatting>
  <conditionalFormatting sqref="N68:O68">
    <cfRule type="expression" dxfId="21" priority="22">
      <formula>IF(LEFT($AC68,9)="Efectuată",1,0)</formula>
    </cfRule>
  </conditionalFormatting>
  <conditionalFormatting sqref="U68:V68 B68:D68 F68:G68 X68:AD68">
    <cfRule type="expression" dxfId="20" priority="21">
      <formula>IF(LEFT($AC68,9)="Efectuată",1,0)</formula>
    </cfRule>
  </conditionalFormatting>
  <conditionalFormatting sqref="BO68:BP68">
    <cfRule type="expression" dxfId="19" priority="20">
      <formula>_xlfn.ISFORMULA(BO68)</formula>
    </cfRule>
  </conditionalFormatting>
  <conditionalFormatting sqref="T68">
    <cfRule type="expression" dxfId="18" priority="19">
      <formula>IF(LEFT($AC68,9)="Efectuată",1,0)</formula>
    </cfRule>
  </conditionalFormatting>
  <conditionalFormatting sqref="BO69:BP69">
    <cfRule type="expression" dxfId="17" priority="18">
      <formula>_xlfn.ISFORMULA(BO69)</formula>
    </cfRule>
  </conditionalFormatting>
  <conditionalFormatting sqref="BO70:BP70">
    <cfRule type="expression" dxfId="16" priority="17">
      <formula>_xlfn.ISFORMULA(BO70)</formula>
    </cfRule>
  </conditionalFormatting>
  <conditionalFormatting sqref="BA68:BA70">
    <cfRule type="expression" dxfId="15" priority="16">
      <formula>IF(AND(ISNUMBER($AX68),$AX68&gt;24),1,0)</formula>
    </cfRule>
  </conditionalFormatting>
  <conditionalFormatting sqref="E68">
    <cfRule type="expression" dxfId="14" priority="15">
      <formula>IF(LEFT($AC68,9)="Efectuată",1,0)</formula>
    </cfRule>
  </conditionalFormatting>
  <conditionalFormatting sqref="H68:M68">
    <cfRule type="expression" dxfId="13" priority="14">
      <formula>IF(LEFT($AC68,9)="Efectuată",1,0)</formula>
    </cfRule>
  </conditionalFormatting>
  <conditionalFormatting sqref="P68:S68">
    <cfRule type="expression" dxfId="12" priority="13">
      <formula>IF(LEFT($AC68,9)="Efectuată",1,0)</formula>
    </cfRule>
  </conditionalFormatting>
  <conditionalFormatting sqref="V69:AD69 B69:T69">
    <cfRule type="expression" dxfId="11" priority="12">
      <formula>IF(LEFT($AC69,9)="Efectuată",1,0)</formula>
    </cfRule>
  </conditionalFormatting>
  <conditionalFormatting sqref="U69">
    <cfRule type="expression" dxfId="10" priority="11">
      <formula>IF(LEFT($AC69,9)="Efectuată",1,0)</formula>
    </cfRule>
  </conditionalFormatting>
  <conditionalFormatting sqref="W68">
    <cfRule type="expression" dxfId="9" priority="10">
      <formula>IF(LEFT($AC68,9)="Efectuată",1,0)</formula>
    </cfRule>
  </conditionalFormatting>
  <conditionalFormatting sqref="A71">
    <cfRule type="expression" dxfId="8" priority="9">
      <formula>IF(LEFT($AC71,9)="Efectuată",1,0)</formula>
    </cfRule>
  </conditionalFormatting>
  <conditionalFormatting sqref="BL71">
    <cfRule type="expression" dxfId="7" priority="8">
      <formula>_xlfn.ISFORMULA(BL71)</formula>
    </cfRule>
  </conditionalFormatting>
  <conditionalFormatting sqref="BL71">
    <cfRule type="containsText" dxfId="6" priority="7" operator="containsText" text="Afectat sau NU?">
      <formula>NOT(ISERROR(SEARCH("Afectat sau NU?",BL71)))</formula>
    </cfRule>
  </conditionalFormatting>
  <conditionalFormatting sqref="AR71:AZ71 BF71:BK71 BM71:BN71">
    <cfRule type="expression" dxfId="5" priority="6">
      <formula>_xlfn.ISFORMULA(AR71)</formula>
    </cfRule>
  </conditionalFormatting>
  <conditionalFormatting sqref="AR71 AX71 AU71 BF71 BI71">
    <cfRule type="containsText" dxfId="4" priority="5" operator="containsText" text="Afectat sau NU?">
      <formula>NOT(ISERROR(SEARCH("Afectat sau NU?",AR71)))</formula>
    </cfRule>
  </conditionalFormatting>
  <conditionalFormatting sqref="B71:T71 V71:AD71">
    <cfRule type="expression" dxfId="3" priority="4">
      <formula>IF(LEFT($AC71,9)="Efectuată",1,0)</formula>
    </cfRule>
  </conditionalFormatting>
  <conditionalFormatting sqref="BO71:BP71">
    <cfRule type="expression" dxfId="2" priority="3">
      <formula>_xlfn.ISFORMULA(BO71)</formula>
    </cfRule>
  </conditionalFormatting>
  <conditionalFormatting sqref="BA71">
    <cfRule type="expression" dxfId="1" priority="2">
      <formula>IF(AND(ISNUMBER($AX71),$AX71&gt;24),1,0)</formula>
    </cfRule>
  </conditionalFormatting>
  <conditionalFormatting sqref="U71">
    <cfRule type="expression" dxfId="0" priority="1">
      <formula>IF(LEFT($AC71,9)="Efectuată",1,0)</formula>
    </cfRule>
  </conditionalFormatting>
  <pageMargins left="0.19" right="0.2" top="0.74803149606299213" bottom="0.28999999999999998" header="0.31496062992125984" footer="0.17"/>
  <pageSetup paperSize="9" scale="10" orientation="portrait" r:id="rId1"/>
  <colBreaks count="1" manualBreakCount="1">
    <brk id="56" max="1048575" man="1"/>
  </colBreaks>
  <ignoredErrors>
    <ignoredError sqref="A3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2022-12-21T11:53:54Z</dcterms:modified>
</cp:coreProperties>
</file>