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<sst xmlns="http://schemas.openxmlformats.org/spreadsheetml/2006/main" count="129" uniqueCount="61">
  <si>
    <t>MWh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</si>
  <si>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</si>
  <si>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</si>
  <si>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</si>
  <si>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</si>
  <si>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</si>
  <si>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</si>
  <si>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</si>
  <si>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</si>
  <si>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</si>
  <si>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</si>
  <si>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</si>
  <si>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</si>
  <si>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</si>
  <si>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</si>
  <si>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</si>
  <si>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</si>
  <si>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</si>
  <si>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</si>
  <si>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</si>
  <si>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</si>
  <si>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</si>
  <si>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</si>
  <si>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</si>
  <si>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</si>
  <si>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</si>
  <si>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</si>
  <si>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</si>
  <si>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</si>
  <si>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</si>
  <si>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</si>
  <si>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</si>
  <si>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</si>
  <si>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</si>
  <si>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</si>
  <si>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</si>
  <si>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</si>
  <si>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</si>
  <si>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</si>
  <si>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</si>
  <si>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</si>
  <si>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</si>
  <si>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</si>
  <si>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</si>
  <si>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</si>
  <si>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</si>
  <si>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</si>
  <si>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</si>
  <si>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</si>
  <si>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</si>
  <si>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</si>
  <si>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</si>
  <si>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</si>
  <si>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Vega '93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</si>
  <si>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</si>
  <si>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</si>
  <si>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</si>
  <si>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</si>
  <si>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</si>
  <si>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Octombrie 2013 - Inchidere</t>
  </si>
  <si>
    <t>OCTOMBRIE 2013 - Inchidere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</si>
</sst>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4" fillId="0" borderId="0" xfId="0" applyNumberFormat="1" applyFont="1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164" fontId="2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rejban.INTRANET\AppData\Local\Microsoft\Windows\Temporary%20Internet%20Files\Content.Outlook\EM8ECUKR\reglementat%20oct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hidere depozit stoc minim"/>
      <sheetName val="stoc minim 2013"/>
      <sheetName val="inmagazinat initial declarat"/>
      <sheetName val="distributii"/>
      <sheetName val="compar cu deschidere-distrib"/>
      <sheetName val="producatori"/>
    </sheetNames>
    <sheetDataSet>
      <sheetData sheetId="2">
        <row r="5">
          <cell r="I5">
            <v>76744.851</v>
          </cell>
          <cell r="J5">
            <v>146843.961</v>
          </cell>
        </row>
        <row r="7">
          <cell r="I7">
            <v>2530</v>
          </cell>
          <cell r="J7">
            <v>895</v>
          </cell>
        </row>
        <row r="8">
          <cell r="I8">
            <v>322.539</v>
          </cell>
        </row>
        <row r="9">
          <cell r="I9">
            <v>3100.461</v>
          </cell>
          <cell r="J9">
            <v>1325</v>
          </cell>
        </row>
        <row r="23">
          <cell r="I23">
            <v>500</v>
          </cell>
          <cell r="J23">
            <v>1000</v>
          </cell>
        </row>
        <row r="24">
          <cell r="I24">
            <v>1000</v>
          </cell>
          <cell r="J24">
            <v>1000</v>
          </cell>
        </row>
        <row r="27">
          <cell r="I27">
            <v>10353.126</v>
          </cell>
          <cell r="J27">
            <v>3800</v>
          </cell>
        </row>
        <row r="28">
          <cell r="I28">
            <v>1902.051</v>
          </cell>
          <cell r="J28">
            <v>1761.154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60</v>
      </c>
    </row>
    <row r="3" ht="15">
      <c r="C3" s="1"/>
    </row>
    <row r="4" spans="2:10" ht="29.25" customHeight="1">
      <c r="B4" s="21" t="s">
        <v>57</v>
      </c>
      <c r="C4" s="21"/>
      <c r="D4" s="21"/>
      <c r="E4" s="21"/>
      <c r="F4" s="21"/>
      <c r="G4" s="21"/>
      <c r="H4" s="21"/>
      <c r="I4" s="21"/>
      <c r="J4" s="21"/>
    </row>
    <row r="5" spans="2:10" ht="15.75" customHeight="1">
      <c r="B5" s="17">
        <f>D6+D7</f>
        <v>3169884.914</v>
      </c>
      <c r="C5" s="14" t="s">
        <v>58</v>
      </c>
      <c r="D5" s="14"/>
      <c r="E5" s="14"/>
      <c r="F5" s="14"/>
      <c r="G5" s="14"/>
      <c r="H5" s="14"/>
      <c r="I5" s="14"/>
      <c r="J5" s="14"/>
    </row>
    <row r="6" spans="3:5" ht="15">
      <c r="C6" t="s">
        <v>49</v>
      </c>
      <c r="D6" s="3">
        <f>furnizori!E46+furnizori!K49</f>
        <v>2060503.3609999998</v>
      </c>
      <c r="E6" t="s">
        <v>0</v>
      </c>
    </row>
    <row r="7" spans="3:7" ht="15">
      <c r="C7" t="s">
        <v>50</v>
      </c>
      <c r="D7" s="3">
        <f>furnizori!F46+furnizori!L49</f>
        <v>1109381.5529999998</v>
      </c>
      <c r="E7" t="s">
        <v>0</v>
      </c>
      <c r="G7" s="1"/>
    </row>
    <row r="9" spans="2:17" ht="15">
      <c r="B9" t="s">
        <v>4</v>
      </c>
      <c r="D9" s="3">
        <f>H9+H10</f>
        <v>1691590.8020000001</v>
      </c>
      <c r="E9" t="s">
        <v>0</v>
      </c>
      <c r="G9" t="s">
        <v>47</v>
      </c>
      <c r="H9" s="11">
        <v>1099575.735</v>
      </c>
      <c r="I9" t="s">
        <v>0</v>
      </c>
      <c r="K9" s="1"/>
      <c r="L9" s="1"/>
      <c r="Q9" s="1"/>
    </row>
    <row r="10" spans="4:17" ht="15">
      <c r="D10" s="3"/>
      <c r="G10" t="s">
        <v>48</v>
      </c>
      <c r="H10" s="11">
        <v>592015.067</v>
      </c>
      <c r="I10" t="s">
        <v>0</v>
      </c>
      <c r="K10" s="1"/>
      <c r="L10" s="1"/>
      <c r="Q10" s="1"/>
    </row>
    <row r="11" spans="4:17" ht="15">
      <c r="D11" s="3"/>
      <c r="H11" s="11"/>
      <c r="L11" s="1"/>
      <c r="Q11" s="1"/>
    </row>
    <row r="12" spans="2:17" ht="15">
      <c r="B12" t="s">
        <v>3</v>
      </c>
      <c r="D12" s="3">
        <f>H12+H13</f>
        <v>1377243.149</v>
      </c>
      <c r="E12" t="s">
        <v>0</v>
      </c>
      <c r="G12" t="s">
        <v>47</v>
      </c>
      <c r="H12" s="11">
        <v>895242.009</v>
      </c>
      <c r="I12" t="s">
        <v>0</v>
      </c>
      <c r="L12" s="1"/>
      <c r="Q12" s="1"/>
    </row>
    <row r="13" spans="4:17" ht="15">
      <c r="D13" s="3"/>
      <c r="G13" t="s">
        <v>48</v>
      </c>
      <c r="H13" s="11">
        <v>482001.14</v>
      </c>
      <c r="I13" t="s">
        <v>0</v>
      </c>
      <c r="L13" s="1"/>
      <c r="Q13" s="1"/>
    </row>
    <row r="14" spans="4:17" ht="15">
      <c r="D14" s="3"/>
      <c r="H14" s="11"/>
      <c r="L14" s="1"/>
      <c r="Q14" s="1"/>
    </row>
    <row r="15" spans="2:17" ht="15">
      <c r="B15" t="s">
        <v>51</v>
      </c>
      <c r="D15" s="3">
        <f>H15+H16</f>
        <v>92939.86499999999</v>
      </c>
      <c r="E15" t="s">
        <v>0</v>
      </c>
      <c r="G15" t="s">
        <v>47</v>
      </c>
      <c r="H15" s="11">
        <v>60413.204</v>
      </c>
      <c r="I15" t="s">
        <v>0</v>
      </c>
      <c r="L15" s="1"/>
      <c r="Q15" s="1"/>
    </row>
    <row r="16" spans="4:17" ht="15">
      <c r="D16" s="3"/>
      <c r="G16" t="s">
        <v>48</v>
      </c>
      <c r="H16" s="11">
        <v>32526.661</v>
      </c>
      <c r="I16" t="s">
        <v>0</v>
      </c>
      <c r="L16" s="1"/>
      <c r="Q16" s="4"/>
    </row>
    <row r="17" spans="4:17" ht="15">
      <c r="D17" s="3"/>
      <c r="H17" s="11"/>
      <c r="L17" s="1"/>
      <c r="Q17" s="1"/>
    </row>
    <row r="18" spans="2:17" ht="15">
      <c r="B18" t="s">
        <v>2</v>
      </c>
      <c r="D18" s="3">
        <f>H18+H19</f>
        <v>6062.147999999999</v>
      </c>
      <c r="E18" t="s">
        <v>0</v>
      </c>
      <c r="G18" t="s">
        <v>47</v>
      </c>
      <c r="H18" s="11">
        <v>3940.546</v>
      </c>
      <c r="I18" t="s">
        <v>0</v>
      </c>
      <c r="L18" s="1"/>
      <c r="Q18" s="1"/>
    </row>
    <row r="19" spans="4:17" ht="15">
      <c r="D19" s="3"/>
      <c r="G19" t="s">
        <v>48</v>
      </c>
      <c r="H19" s="11">
        <v>2121.602</v>
      </c>
      <c r="I19" t="s">
        <v>0</v>
      </c>
      <c r="L19" s="1"/>
      <c r="Q19" s="1"/>
    </row>
    <row r="20" spans="4:17" ht="15">
      <c r="D20" s="3"/>
      <c r="H20" s="11"/>
      <c r="L20" s="1"/>
      <c r="Q20" s="1"/>
    </row>
    <row r="21" spans="2:17" ht="15">
      <c r="B21" t="s">
        <v>1</v>
      </c>
      <c r="D21" s="3">
        <f>H21+H22</f>
        <v>2048.95</v>
      </c>
      <c r="E21" t="s">
        <v>0</v>
      </c>
      <c r="G21" t="s">
        <v>47</v>
      </c>
      <c r="H21" s="11">
        <v>1331.867</v>
      </c>
      <c r="I21" t="s">
        <v>0</v>
      </c>
      <c r="L21" s="1"/>
      <c r="Q21" s="1"/>
    </row>
    <row r="22" spans="7:17" ht="15">
      <c r="G22" t="s">
        <v>48</v>
      </c>
      <c r="H22" s="11">
        <v>717.083</v>
      </c>
      <c r="I22" t="s">
        <v>0</v>
      </c>
      <c r="L22" s="1"/>
      <c r="Q22" s="1"/>
    </row>
    <row r="23" ht="15">
      <c r="H23" s="1"/>
    </row>
    <row r="24" spans="4:8" ht="15">
      <c r="D24" s="1"/>
      <c r="H24" s="20">
        <f>D6-H9-H12-H15-H18-H21</f>
        <v>-2.6125235308427364E-10</v>
      </c>
    </row>
    <row r="25" ht="15">
      <c r="H25" s="20">
        <f>D7-H10-H13-H16-H19-H22</f>
        <v>-2.1316282072803006E-10</v>
      </c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E51" sqref="E51:F51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1.8515625" style="9" bestFit="1" customWidth="1"/>
    <col min="9" max="9" width="12.28125" style="9" customWidth="1"/>
    <col min="10" max="10" width="9.8515625" style="9" customWidth="1"/>
    <col min="11" max="11" width="12.57421875" style="9" customWidth="1"/>
    <col min="12" max="12" width="11.00390625" style="9" customWidth="1"/>
    <col min="13" max="14" width="10.140625" style="9" bestFit="1" customWidth="1"/>
    <col min="15" max="16384" width="9.140625" style="9" customWidth="1"/>
  </cols>
  <sheetData>
    <row r="2" spans="2:7" ht="15">
      <c r="B2" s="7" t="s">
        <v>59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5" ht="44.25" customHeight="1">
      <c r="B4" s="24" t="s">
        <v>43</v>
      </c>
      <c r="C4" s="25"/>
      <c r="D4" s="25"/>
      <c r="E4" s="25"/>
      <c r="F4" s="25"/>
      <c r="G4" s="25"/>
      <c r="H4" s="26" t="s">
        <v>52</v>
      </c>
      <c r="I4" s="26"/>
      <c r="J4" s="26"/>
      <c r="K4" s="26"/>
      <c r="L4" s="26"/>
      <c r="M4" s="26"/>
      <c r="N4" s="26"/>
      <c r="O4" s="19"/>
    </row>
    <row r="5" spans="2:12" ht="15">
      <c r="B5" s="8"/>
      <c r="C5" s="8"/>
      <c r="D5" s="8"/>
      <c r="E5" s="23" t="s">
        <v>0</v>
      </c>
      <c r="F5" s="23"/>
      <c r="G5" s="8"/>
      <c r="I5" s="23"/>
      <c r="J5" s="23"/>
      <c r="K5" s="23" t="s">
        <v>0</v>
      </c>
      <c r="L5" s="23"/>
    </row>
    <row r="6" spans="2:13" ht="15">
      <c r="B6" s="8"/>
      <c r="C6" s="8"/>
      <c r="D6" s="8"/>
      <c r="E6" s="10" t="s">
        <v>44</v>
      </c>
      <c r="F6" s="10" t="s">
        <v>45</v>
      </c>
      <c r="G6" s="8"/>
      <c r="I6" s="10"/>
      <c r="J6" s="10"/>
      <c r="K6" s="10" t="s">
        <v>44</v>
      </c>
      <c r="L6" s="10" t="s">
        <v>45</v>
      </c>
      <c r="M6" s="7"/>
    </row>
    <row r="7" spans="2:14" ht="15">
      <c r="B7" s="18" t="s">
        <v>5</v>
      </c>
      <c r="C7" s="18"/>
      <c r="D7" s="18"/>
      <c r="E7" s="15">
        <v>1250.2659999999998</v>
      </c>
      <c r="F7" s="16">
        <v>615.069</v>
      </c>
      <c r="G7" s="8"/>
      <c r="H7" s="18" t="s">
        <v>5</v>
      </c>
      <c r="I7" s="18"/>
      <c r="J7" s="18"/>
      <c r="K7" s="11"/>
      <c r="L7" s="11"/>
      <c r="M7" s="13"/>
      <c r="N7" s="13"/>
    </row>
    <row r="8" spans="2:14" ht="15">
      <c r="B8" s="18" t="s">
        <v>6</v>
      </c>
      <c r="C8" s="18"/>
      <c r="D8" s="18"/>
      <c r="E8" s="15">
        <v>935.589</v>
      </c>
      <c r="F8" s="16">
        <v>3197.5080000000003</v>
      </c>
      <c r="G8" s="8"/>
      <c r="H8" s="18" t="s">
        <v>6</v>
      </c>
      <c r="I8" s="18"/>
      <c r="J8" s="18"/>
      <c r="K8" s="11"/>
      <c r="L8" s="11"/>
      <c r="M8" s="13"/>
      <c r="N8" s="13"/>
    </row>
    <row r="9" spans="2:12" ht="15">
      <c r="B9" s="22" t="s">
        <v>7</v>
      </c>
      <c r="C9" s="22"/>
      <c r="D9" s="22"/>
      <c r="E9" s="15">
        <v>2139.707</v>
      </c>
      <c r="F9" s="16">
        <v>2408.615</v>
      </c>
      <c r="G9" s="8"/>
      <c r="H9" s="22" t="s">
        <v>7</v>
      </c>
      <c r="I9" s="22"/>
      <c r="J9" s="22"/>
      <c r="K9" s="11"/>
      <c r="L9" s="11"/>
    </row>
    <row r="10" spans="2:12" ht="15">
      <c r="B10" s="22" t="s">
        <v>8</v>
      </c>
      <c r="C10" s="22"/>
      <c r="D10" s="22"/>
      <c r="E10" s="15">
        <f>50275.561-'[1]inmagazinat initial declarat'!$I$27</f>
        <v>39922.435</v>
      </c>
      <c r="F10" s="16">
        <f>17256.713-'[1]inmagazinat initial declarat'!$J$27</f>
        <v>13456.713</v>
      </c>
      <c r="G10" s="8"/>
      <c r="H10" s="22" t="s">
        <v>8</v>
      </c>
      <c r="I10" s="22"/>
      <c r="J10" s="22"/>
      <c r="K10" s="11"/>
      <c r="L10" s="11"/>
    </row>
    <row r="11" spans="2:14" ht="15">
      <c r="B11" s="22" t="s">
        <v>9</v>
      </c>
      <c r="C11" s="22"/>
      <c r="D11" s="22"/>
      <c r="E11" s="15">
        <v>573.667</v>
      </c>
      <c r="F11" s="16">
        <v>1207.5639999999999</v>
      </c>
      <c r="G11" s="8"/>
      <c r="H11" s="22" t="s">
        <v>9</v>
      </c>
      <c r="I11" s="22"/>
      <c r="J11" s="22"/>
      <c r="K11" s="11"/>
      <c r="L11" s="11"/>
      <c r="M11" s="13"/>
      <c r="N11" s="13"/>
    </row>
    <row r="12" spans="2:12" ht="15">
      <c r="B12" s="22" t="s">
        <v>10</v>
      </c>
      <c r="C12" s="22"/>
      <c r="D12" s="22"/>
      <c r="E12" s="15">
        <v>8565.275</v>
      </c>
      <c r="F12" s="16">
        <v>2368.863</v>
      </c>
      <c r="G12" s="8"/>
      <c r="H12" s="22" t="s">
        <v>10</v>
      </c>
      <c r="I12" s="22"/>
      <c r="J12" s="22"/>
      <c r="K12" s="11"/>
      <c r="L12" s="11"/>
    </row>
    <row r="13" spans="2:12" ht="15">
      <c r="B13" s="22" t="s">
        <v>11</v>
      </c>
      <c r="C13" s="22"/>
      <c r="D13" s="22"/>
      <c r="E13" s="15">
        <v>7259.086</v>
      </c>
      <c r="F13" s="16">
        <v>4616.26</v>
      </c>
      <c r="G13" s="8"/>
      <c r="H13" s="22" t="s">
        <v>11</v>
      </c>
      <c r="I13" s="22"/>
      <c r="J13" s="22"/>
      <c r="K13" s="11"/>
      <c r="L13" s="11"/>
    </row>
    <row r="14" spans="2:12" ht="15">
      <c r="B14" s="22" t="s">
        <v>12</v>
      </c>
      <c r="C14" s="22"/>
      <c r="D14" s="22"/>
      <c r="E14" s="15">
        <v>200.00400000000002</v>
      </c>
      <c r="F14" s="16">
        <v>45.620999999999995</v>
      </c>
      <c r="G14" s="8"/>
      <c r="H14" s="22" t="s">
        <v>12</v>
      </c>
      <c r="I14" s="22"/>
      <c r="J14" s="22"/>
      <c r="K14" s="11">
        <v>313.448</v>
      </c>
      <c r="L14" s="11">
        <v>72.351</v>
      </c>
    </row>
    <row r="15" spans="2:12" ht="15">
      <c r="B15" s="22" t="s">
        <v>13</v>
      </c>
      <c r="C15" s="22"/>
      <c r="D15" s="22"/>
      <c r="E15" s="15">
        <v>3375.773</v>
      </c>
      <c r="F15" s="16">
        <v>3065.642</v>
      </c>
      <c r="G15" s="8"/>
      <c r="H15" s="22" t="s">
        <v>13</v>
      </c>
      <c r="I15" s="22"/>
      <c r="J15" s="22"/>
      <c r="K15" s="11"/>
      <c r="L15" s="11"/>
    </row>
    <row r="16" spans="2:12" ht="15">
      <c r="B16" s="18" t="s">
        <v>14</v>
      </c>
      <c r="C16" s="18"/>
      <c r="D16" s="18"/>
      <c r="E16" s="15">
        <f>876562.024-'[1]inmagazinat initial declarat'!$I$5</f>
        <v>799817.173</v>
      </c>
      <c r="F16" s="16">
        <f>354389.949-'[1]inmagazinat initial declarat'!$J$5</f>
        <v>207545.988</v>
      </c>
      <c r="G16" s="8"/>
      <c r="H16" s="18" t="s">
        <v>14</v>
      </c>
      <c r="I16" s="18"/>
      <c r="J16" s="18"/>
      <c r="K16" s="11"/>
      <c r="L16" s="11">
        <v>52795.682</v>
      </c>
    </row>
    <row r="17" spans="2:14" ht="15">
      <c r="B17" s="22" t="s">
        <v>15</v>
      </c>
      <c r="C17" s="22"/>
      <c r="D17" s="22"/>
      <c r="E17" s="15">
        <v>1690.1109999999999</v>
      </c>
      <c r="F17" s="16">
        <v>818.924</v>
      </c>
      <c r="G17" s="8"/>
      <c r="H17" s="22" t="s">
        <v>15</v>
      </c>
      <c r="I17" s="22"/>
      <c r="J17" s="22"/>
      <c r="K17" s="11"/>
      <c r="L17" s="11"/>
      <c r="M17" s="13"/>
      <c r="N17" s="13"/>
    </row>
    <row r="18" spans="1:12" ht="15">
      <c r="A18" s="11"/>
      <c r="B18" s="22" t="s">
        <v>16</v>
      </c>
      <c r="C18" s="22"/>
      <c r="D18" s="22"/>
      <c r="E18" s="15">
        <v>12443.825</v>
      </c>
      <c r="F18" s="16">
        <v>10634.641</v>
      </c>
      <c r="G18" s="8"/>
      <c r="H18" s="22" t="s">
        <v>16</v>
      </c>
      <c r="I18" s="22"/>
      <c r="J18" s="22"/>
      <c r="K18" s="11"/>
      <c r="L18" s="11"/>
    </row>
    <row r="19" spans="2:12" ht="15">
      <c r="B19" s="22" t="s">
        <v>17</v>
      </c>
      <c r="C19" s="22"/>
      <c r="D19" s="22"/>
      <c r="E19" s="15">
        <v>1274.881</v>
      </c>
      <c r="F19" s="16">
        <v>475.391</v>
      </c>
      <c r="G19" s="8"/>
      <c r="H19" s="22" t="s">
        <v>17</v>
      </c>
      <c r="I19" s="22"/>
      <c r="J19" s="22"/>
      <c r="K19" s="11"/>
      <c r="L19" s="11"/>
    </row>
    <row r="20" spans="2:14" ht="15">
      <c r="B20" s="22" t="s">
        <v>18</v>
      </c>
      <c r="C20" s="22"/>
      <c r="D20" s="22"/>
      <c r="E20" s="15">
        <f>11816.376-'[1]inmagazinat initial declarat'!$I$23</f>
        <v>11316.376</v>
      </c>
      <c r="F20" s="16">
        <f>3338.049-'[1]inmagazinat initial declarat'!$J$23</f>
        <v>2338.049</v>
      </c>
      <c r="G20" s="8"/>
      <c r="H20" s="22" t="s">
        <v>18</v>
      </c>
      <c r="I20" s="22"/>
      <c r="J20" s="22"/>
      <c r="K20" s="11"/>
      <c r="L20" s="11"/>
      <c r="M20" s="13"/>
      <c r="N20" s="13"/>
    </row>
    <row r="21" spans="2:12" ht="15">
      <c r="B21" s="22" t="s">
        <v>19</v>
      </c>
      <c r="C21" s="22"/>
      <c r="D21" s="22"/>
      <c r="E21" s="15">
        <v>7337.702000000001</v>
      </c>
      <c r="F21" s="16">
        <v>10139.255</v>
      </c>
      <c r="G21" s="8"/>
      <c r="H21" s="22" t="s">
        <v>19</v>
      </c>
      <c r="I21" s="22"/>
      <c r="J21" s="22"/>
      <c r="K21" s="11"/>
      <c r="L21" s="11"/>
    </row>
    <row r="22" spans="2:14" ht="15">
      <c r="B22" s="18" t="s">
        <v>20</v>
      </c>
      <c r="C22" s="18"/>
      <c r="D22" s="18"/>
      <c r="E22" s="15">
        <v>1072173.565</v>
      </c>
      <c r="F22" s="16">
        <v>557417.784</v>
      </c>
      <c r="G22" s="8"/>
      <c r="H22" s="18" t="s">
        <v>20</v>
      </c>
      <c r="I22" s="18"/>
      <c r="J22" s="18"/>
      <c r="K22" s="11">
        <v>25424.324</v>
      </c>
      <c r="L22" s="11">
        <v>182955.876</v>
      </c>
      <c r="N22" s="11"/>
    </row>
    <row r="23" spans="2:14" ht="15">
      <c r="B23" s="22" t="s">
        <v>21</v>
      </c>
      <c r="C23" s="22"/>
      <c r="D23" s="22"/>
      <c r="E23" s="15">
        <f>6055.802-'[1]inmagazinat initial declarat'!$I$24</f>
        <v>5055.802</v>
      </c>
      <c r="F23" s="16">
        <f>2824.608-'[1]inmagazinat initial declarat'!$J$24</f>
        <v>1824.6080000000002</v>
      </c>
      <c r="G23" s="8"/>
      <c r="H23" s="22" t="s">
        <v>21</v>
      </c>
      <c r="I23" s="22"/>
      <c r="J23" s="22"/>
      <c r="K23" s="11"/>
      <c r="L23" s="11"/>
      <c r="M23" s="13"/>
      <c r="N23" s="13"/>
    </row>
    <row r="24" spans="2:14" ht="15">
      <c r="B24" s="22" t="s">
        <v>22</v>
      </c>
      <c r="C24" s="22"/>
      <c r="D24" s="22"/>
      <c r="E24" s="15">
        <v>2878.9950000000003</v>
      </c>
      <c r="F24" s="16">
        <v>2231.5019999999995</v>
      </c>
      <c r="G24" s="8"/>
      <c r="H24" s="22" t="s">
        <v>22</v>
      </c>
      <c r="I24" s="22"/>
      <c r="J24" s="22"/>
      <c r="K24" s="11"/>
      <c r="L24" s="11"/>
      <c r="M24" s="13"/>
      <c r="N24" s="13"/>
    </row>
    <row r="25" spans="2:12" ht="15">
      <c r="B25" s="22" t="s">
        <v>23</v>
      </c>
      <c r="C25" s="22"/>
      <c r="D25" s="22"/>
      <c r="E25" s="15">
        <v>392.07899999999995</v>
      </c>
      <c r="F25" s="16">
        <v>117.453</v>
      </c>
      <c r="G25" s="8"/>
      <c r="H25" s="22" t="s">
        <v>23</v>
      </c>
      <c r="I25" s="22"/>
      <c r="J25" s="22"/>
      <c r="K25" s="11"/>
      <c r="L25" s="11"/>
    </row>
    <row r="26" spans="2:12" ht="15">
      <c r="B26" s="22" t="s">
        <v>24</v>
      </c>
      <c r="C26" s="22"/>
      <c r="D26" s="22"/>
      <c r="E26" s="15">
        <v>615.465</v>
      </c>
      <c r="F26" s="16">
        <v>4344.605</v>
      </c>
      <c r="G26" s="8"/>
      <c r="H26" s="22" t="s">
        <v>24</v>
      </c>
      <c r="I26" s="22"/>
      <c r="J26" s="22"/>
      <c r="K26" s="11"/>
      <c r="L26" s="11"/>
    </row>
    <row r="27" spans="2:12" ht="15">
      <c r="B27" s="22" t="s">
        <v>25</v>
      </c>
      <c r="C27" s="22"/>
      <c r="D27" s="22"/>
      <c r="E27" s="15">
        <v>691.852</v>
      </c>
      <c r="F27" s="16">
        <v>151.63</v>
      </c>
      <c r="G27" s="8"/>
      <c r="H27" s="22" t="s">
        <v>25</v>
      </c>
      <c r="I27" s="22"/>
      <c r="J27" s="22"/>
      <c r="K27" s="11"/>
      <c r="L27" s="11"/>
    </row>
    <row r="28" spans="2:12" ht="15">
      <c r="B28" s="22" t="s">
        <v>26</v>
      </c>
      <c r="C28" s="22"/>
      <c r="D28" s="22"/>
      <c r="E28" s="15">
        <v>4299.656</v>
      </c>
      <c r="F28" s="16">
        <v>2558.0330000000004</v>
      </c>
      <c r="G28" s="8"/>
      <c r="H28" s="22" t="s">
        <v>26</v>
      </c>
      <c r="I28" s="22"/>
      <c r="J28" s="22"/>
      <c r="K28" s="11"/>
      <c r="L28" s="11"/>
    </row>
    <row r="29" spans="2:12" ht="15">
      <c r="B29" s="22" t="s">
        <v>27</v>
      </c>
      <c r="C29" s="22"/>
      <c r="D29" s="22"/>
      <c r="E29" s="15">
        <f>395.337-'[1]inmagazinat initial declarat'!$I$8</f>
        <v>72.798</v>
      </c>
      <c r="F29" s="16">
        <v>634.358</v>
      </c>
      <c r="G29" s="8"/>
      <c r="H29" s="22" t="s">
        <v>27</v>
      </c>
      <c r="I29" s="22"/>
      <c r="J29" s="22"/>
      <c r="K29" s="11"/>
      <c r="L29" s="11"/>
    </row>
    <row r="30" spans="2:12" ht="15">
      <c r="B30" s="22" t="s">
        <v>28</v>
      </c>
      <c r="C30" s="22"/>
      <c r="D30" s="22"/>
      <c r="E30" s="15">
        <v>440.483</v>
      </c>
      <c r="F30" s="16">
        <v>526.107</v>
      </c>
      <c r="G30" s="8"/>
      <c r="H30" s="22" t="s">
        <v>28</v>
      </c>
      <c r="I30" s="22"/>
      <c r="J30" s="22"/>
      <c r="K30" s="11"/>
      <c r="L30" s="11"/>
    </row>
    <row r="31" spans="2:12" ht="15">
      <c r="B31" s="22" t="s">
        <v>29</v>
      </c>
      <c r="C31" s="22"/>
      <c r="D31" s="22"/>
      <c r="E31" s="15">
        <v>669.62</v>
      </c>
      <c r="F31" s="16">
        <v>322.329</v>
      </c>
      <c r="G31" s="8"/>
      <c r="H31" s="22" t="s">
        <v>29</v>
      </c>
      <c r="I31" s="22"/>
      <c r="J31" s="22"/>
      <c r="K31" s="11"/>
      <c r="L31" s="11"/>
    </row>
    <row r="32" spans="2:12" ht="15">
      <c r="B32" s="22" t="s">
        <v>30</v>
      </c>
      <c r="C32" s="22"/>
      <c r="D32" s="22"/>
      <c r="E32" s="15">
        <f>7588.525-'[1]inmagazinat initial declarat'!$I$9</f>
        <v>4488.064</v>
      </c>
      <c r="F32" s="16">
        <f>3706.932-'[1]inmagazinat initial declarat'!$J$9</f>
        <v>2381.932</v>
      </c>
      <c r="G32" s="8"/>
      <c r="H32" s="22" t="s">
        <v>30</v>
      </c>
      <c r="I32" s="22"/>
      <c r="J32" s="22"/>
      <c r="K32" s="11"/>
      <c r="L32" s="11"/>
    </row>
    <row r="33" spans="2:14" ht="15">
      <c r="B33" s="22" t="s">
        <v>31</v>
      </c>
      <c r="C33" s="22"/>
      <c r="D33" s="22"/>
      <c r="E33" s="15">
        <v>220.195</v>
      </c>
      <c r="F33" s="16">
        <v>85.271</v>
      </c>
      <c r="G33" s="8"/>
      <c r="H33" s="22" t="s">
        <v>31</v>
      </c>
      <c r="I33" s="22"/>
      <c r="J33" s="22"/>
      <c r="K33" s="11"/>
      <c r="L33" s="11"/>
      <c r="M33" s="13"/>
      <c r="N33" s="13"/>
    </row>
    <row r="34" spans="2:12" ht="15">
      <c r="B34" s="22" t="s">
        <v>32</v>
      </c>
      <c r="C34" s="22"/>
      <c r="D34" s="22"/>
      <c r="E34" s="15">
        <f>7137.553-'[1]inmagazinat initial declarat'!$I$7</f>
        <v>4607.553</v>
      </c>
      <c r="F34" s="16">
        <f>3417.509-'[1]inmagazinat initial declarat'!$J$7</f>
        <v>2522.509</v>
      </c>
      <c r="G34" s="8"/>
      <c r="H34" s="22" t="s">
        <v>32</v>
      </c>
      <c r="I34" s="22"/>
      <c r="J34" s="22"/>
      <c r="K34" s="11"/>
      <c r="L34" s="11"/>
    </row>
    <row r="35" spans="2:12" ht="15">
      <c r="B35" s="22" t="s">
        <v>33</v>
      </c>
      <c r="C35" s="22"/>
      <c r="D35" s="22"/>
      <c r="E35" s="15">
        <v>14902.231</v>
      </c>
      <c r="F35" s="16">
        <v>15454.028</v>
      </c>
      <c r="G35" s="8"/>
      <c r="H35" s="22" t="s">
        <v>33</v>
      </c>
      <c r="I35" s="22"/>
      <c r="J35" s="22"/>
      <c r="K35" s="11"/>
      <c r="L35" s="11"/>
    </row>
    <row r="36" spans="2:12" ht="15">
      <c r="B36" s="22" t="s">
        <v>34</v>
      </c>
      <c r="C36" s="22"/>
      <c r="D36" s="22"/>
      <c r="E36" s="15">
        <v>264.484</v>
      </c>
      <c r="F36" s="16">
        <v>1974.597</v>
      </c>
      <c r="G36" s="8"/>
      <c r="H36" s="22" t="s">
        <v>34</v>
      </c>
      <c r="I36" s="22"/>
      <c r="J36" s="22"/>
      <c r="K36" s="11"/>
      <c r="L36" s="11"/>
    </row>
    <row r="37" spans="2:14" ht="15">
      <c r="B37" s="22" t="s">
        <v>35</v>
      </c>
      <c r="C37" s="22"/>
      <c r="D37" s="22"/>
      <c r="E37" s="15">
        <v>2433.7400000000002</v>
      </c>
      <c r="F37" s="16">
        <v>217.59300000000002</v>
      </c>
      <c r="G37" s="8"/>
      <c r="H37" s="22" t="s">
        <v>35</v>
      </c>
      <c r="I37" s="22"/>
      <c r="J37" s="22"/>
      <c r="K37" s="11"/>
      <c r="L37" s="11"/>
      <c r="M37" s="13"/>
      <c r="N37" s="13"/>
    </row>
    <row r="38" spans="2:12" ht="15">
      <c r="B38" s="18" t="s">
        <v>36</v>
      </c>
      <c r="C38" s="18"/>
      <c r="D38" s="18"/>
      <c r="E38" s="15">
        <v>60.786</v>
      </c>
      <c r="F38" s="16">
        <v>34.489</v>
      </c>
      <c r="G38" s="8"/>
      <c r="H38" s="18" t="s">
        <v>36</v>
      </c>
      <c r="I38" s="18"/>
      <c r="J38" s="18"/>
      <c r="K38" s="11"/>
      <c r="L38" s="11"/>
    </row>
    <row r="39" spans="2:14" ht="15">
      <c r="B39" s="22" t="s">
        <v>37</v>
      </c>
      <c r="C39" s="22"/>
      <c r="D39" s="22"/>
      <c r="E39" s="15">
        <v>1638.505</v>
      </c>
      <c r="F39" s="16">
        <v>1380.7479999999998</v>
      </c>
      <c r="G39" s="8"/>
      <c r="H39" s="22" t="s">
        <v>37</v>
      </c>
      <c r="I39" s="22"/>
      <c r="J39" s="22"/>
      <c r="K39" s="11"/>
      <c r="L39" s="11"/>
      <c r="M39" s="13"/>
      <c r="N39" s="13"/>
    </row>
    <row r="40" spans="2:14" ht="15">
      <c r="B40" s="22" t="s">
        <v>38</v>
      </c>
      <c r="C40" s="22"/>
      <c r="D40" s="22"/>
      <c r="E40" s="15">
        <v>705.399</v>
      </c>
      <c r="F40" s="16">
        <v>1184.5159999999998</v>
      </c>
      <c r="G40" s="8"/>
      <c r="H40" s="22" t="s">
        <v>38</v>
      </c>
      <c r="I40" s="22"/>
      <c r="J40" s="22"/>
      <c r="K40" s="11"/>
      <c r="L40" s="11"/>
      <c r="M40" s="13"/>
      <c r="N40" s="13"/>
    </row>
    <row r="41" spans="2:14" ht="15">
      <c r="B41" s="18" t="s">
        <v>39</v>
      </c>
      <c r="C41" s="18"/>
      <c r="D41" s="18"/>
      <c r="E41" s="15">
        <v>292.284</v>
      </c>
      <c r="F41" s="16">
        <v>353.38800000000003</v>
      </c>
      <c r="G41" s="8"/>
      <c r="H41" s="18" t="s">
        <v>39</v>
      </c>
      <c r="I41" s="18"/>
      <c r="J41" s="18"/>
      <c r="K41" s="11"/>
      <c r="L41" s="11"/>
      <c r="M41" s="13"/>
      <c r="N41" s="13"/>
    </row>
    <row r="42" spans="2:14" ht="15">
      <c r="B42" s="22" t="s">
        <v>40</v>
      </c>
      <c r="C42" s="22"/>
      <c r="D42" s="22"/>
      <c r="E42" s="15">
        <v>898.096</v>
      </c>
      <c r="F42" s="16">
        <v>1005.7319999999999</v>
      </c>
      <c r="G42" s="8"/>
      <c r="H42" s="22" t="s">
        <v>40</v>
      </c>
      <c r="I42" s="22"/>
      <c r="J42" s="22"/>
      <c r="K42" s="11"/>
      <c r="L42" s="11"/>
      <c r="M42" s="13"/>
      <c r="N42" s="13"/>
    </row>
    <row r="43" spans="2:13" ht="15">
      <c r="B43" s="22" t="s">
        <v>41</v>
      </c>
      <c r="C43" s="22"/>
      <c r="D43" s="22"/>
      <c r="E43" s="15">
        <v>4320.142</v>
      </c>
      <c r="F43" s="16">
        <v>4113.969</v>
      </c>
      <c r="G43" s="8"/>
      <c r="H43" s="22" t="s">
        <v>41</v>
      </c>
      <c r="I43" s="22"/>
      <c r="J43" s="22"/>
      <c r="K43" s="11"/>
      <c r="L43" s="11"/>
      <c r="M43" s="11"/>
    </row>
    <row r="44" spans="2:12" ht="15">
      <c r="B44" s="6" t="s">
        <v>42</v>
      </c>
      <c r="C44" s="6"/>
      <c r="D44" s="6"/>
      <c r="E44" s="15">
        <f>14347.62-'[1]inmagazinat initial declarat'!$I$28</f>
        <v>12445.569000000001</v>
      </c>
      <c r="F44" s="16">
        <f>5444.08-'[1]inmagazinat initial declarat'!$J$28</f>
        <v>3682.926</v>
      </c>
      <c r="G44" s="8"/>
      <c r="H44" s="6" t="s">
        <v>42</v>
      </c>
      <c r="I44" s="6"/>
      <c r="J44" s="6"/>
      <c r="K44" s="11"/>
      <c r="L44" s="11"/>
    </row>
    <row r="45" spans="2:8" ht="15">
      <c r="B45" s="9" t="s">
        <v>53</v>
      </c>
      <c r="E45" s="15">
        <v>565.043</v>
      </c>
      <c r="F45" s="16">
        <v>442.4340000000001</v>
      </c>
      <c r="H45" s="9" t="s">
        <v>53</v>
      </c>
    </row>
    <row r="46" spans="4:8" ht="15">
      <c r="D46" s="7" t="s">
        <v>46</v>
      </c>
      <c r="E46" s="12">
        <f>SUM(E7:E45)</f>
        <v>2033234.2759999998</v>
      </c>
      <c r="F46" s="12">
        <f>SUM(F7:F45)</f>
        <v>867896.6439999999</v>
      </c>
      <c r="H46" s="7" t="s">
        <v>56</v>
      </c>
    </row>
    <row r="47" spans="5:12" ht="15">
      <c r="E47" s="5"/>
      <c r="F47" s="5"/>
      <c r="H47" s="9" t="s">
        <v>54</v>
      </c>
      <c r="K47" s="11">
        <v>1531.313</v>
      </c>
      <c r="L47" s="11"/>
    </row>
    <row r="48" spans="5:12" ht="15">
      <c r="E48" s="5"/>
      <c r="F48" s="5"/>
      <c r="H48" s="9" t="s">
        <v>55</v>
      </c>
      <c r="K48" s="11"/>
      <c r="L48" s="11">
        <v>5661</v>
      </c>
    </row>
    <row r="49" spans="2:12" ht="15">
      <c r="B49" s="7"/>
      <c r="J49" s="7" t="s">
        <v>46</v>
      </c>
      <c r="K49" s="12">
        <f>SUM(K7:K48)</f>
        <v>27269.085</v>
      </c>
      <c r="L49" s="12">
        <f>SUM(L7:L48)</f>
        <v>241484.90899999999</v>
      </c>
    </row>
    <row r="51" spans="5:6" ht="15">
      <c r="E51" s="11"/>
      <c r="F51" s="11"/>
    </row>
  </sheetData>
  <sheetProtection/>
  <mergeCells count="67">
    <mergeCell ref="B42:D42"/>
    <mergeCell ref="B43:D43"/>
    <mergeCell ref="E5:F5"/>
    <mergeCell ref="B4:G4"/>
    <mergeCell ref="H4:N4"/>
    <mergeCell ref="I5:J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H19:J19"/>
    <mergeCell ref="H20:J20"/>
    <mergeCell ref="H21:J21"/>
    <mergeCell ref="H23:J23"/>
    <mergeCell ref="H24:J24"/>
    <mergeCell ref="H25:J25"/>
    <mergeCell ref="H37:J37"/>
    <mergeCell ref="H26:J26"/>
    <mergeCell ref="H27:J27"/>
    <mergeCell ref="H28:J28"/>
    <mergeCell ref="H29:J29"/>
    <mergeCell ref="H30:J30"/>
    <mergeCell ref="H31:J31"/>
    <mergeCell ref="H39:J39"/>
    <mergeCell ref="H40:J40"/>
    <mergeCell ref="H42:J42"/>
    <mergeCell ref="H43:J43"/>
    <mergeCell ref="K5:L5"/>
    <mergeCell ref="H32:J32"/>
    <mergeCell ref="H33:J33"/>
    <mergeCell ref="H34:J34"/>
    <mergeCell ref="H35:J35"/>
    <mergeCell ref="H36:J3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2013-11-18T05:41:46Z</dcterms:modified>
  <cp:category/>
  <cp:version/>
  <cp:contentType/>
  <cp:contentStatus/>
</cp:coreProperties>
</file>